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2000" windowHeight="4635" firstSheet="6" activeTab="10"/>
  </bookViews>
  <sheets>
    <sheet name="2008" sheetId="1" r:id="rId1"/>
    <sheet name="2009" sheetId="2" r:id="rId2"/>
    <sheet name="2010" sheetId="3" r:id="rId3"/>
    <sheet name="2011" sheetId="4" r:id="rId4"/>
    <sheet name="2012" sheetId="6" r:id="rId5"/>
    <sheet name="2013" sheetId="7" r:id="rId6"/>
    <sheet name="2014" sheetId="8" r:id="rId7"/>
    <sheet name="2015" sheetId="9" r:id="rId8"/>
    <sheet name="2016" sheetId="11" r:id="rId9"/>
    <sheet name="2017" sheetId="12" r:id="rId10"/>
    <sheet name="2018" sheetId="14" r:id="rId11"/>
    <sheet name="Ποσοστό μεταβολής συνόλου 08-11" sheetId="5" r:id="rId12"/>
    <sheet name="Ποσοστό μεταβολής συνόλ 2011-18" sheetId="10" r:id="rId13"/>
  </sheets>
  <calcPr calcId="124519"/>
</workbook>
</file>

<file path=xl/calcChain.xml><?xml version="1.0" encoding="utf-8"?>
<calcChain xmlns="http://schemas.openxmlformats.org/spreadsheetml/2006/main">
  <c r="H20" i="10"/>
  <c r="H21"/>
  <c r="H22"/>
  <c r="H23"/>
  <c r="H19"/>
  <c r="H11"/>
  <c r="H8"/>
  <c r="H9"/>
  <c r="H10"/>
  <c r="H7"/>
  <c r="F22" i="14"/>
  <c r="E22"/>
  <c r="D22"/>
  <c r="C22"/>
  <c r="B22"/>
  <c r="G21"/>
  <c r="G20"/>
  <c r="G19"/>
  <c r="G18"/>
  <c r="F10"/>
  <c r="D10"/>
  <c r="B10"/>
  <c r="G9"/>
  <c r="G8"/>
  <c r="G7"/>
  <c r="E10"/>
  <c r="C10"/>
  <c r="F6" i="12"/>
  <c r="E6"/>
  <c r="D6"/>
  <c r="C6"/>
  <c r="B6"/>
  <c r="G22" i="14" l="1"/>
  <c r="H20" s="1"/>
  <c r="H18"/>
  <c r="G6"/>
  <c r="F22" i="12"/>
  <c r="D22"/>
  <c r="C22"/>
  <c r="B22"/>
  <c r="G21"/>
  <c r="G20"/>
  <c r="G19"/>
  <c r="E22"/>
  <c r="G18"/>
  <c r="F10"/>
  <c r="D10"/>
  <c r="C10"/>
  <c r="B10"/>
  <c r="G9"/>
  <c r="G8"/>
  <c r="G7"/>
  <c r="E10"/>
  <c r="G6"/>
  <c r="H19" i="14" l="1"/>
  <c r="H21"/>
  <c r="G10"/>
  <c r="H6" s="1"/>
  <c r="G20" i="10"/>
  <c r="G21"/>
  <c r="G10" i="12"/>
  <c r="G22"/>
  <c r="F6" i="11"/>
  <c r="F18"/>
  <c r="F22" s="1"/>
  <c r="C6"/>
  <c r="C10" s="1"/>
  <c r="C18"/>
  <c r="C22" s="1"/>
  <c r="D6"/>
  <c r="D18"/>
  <c r="E6"/>
  <c r="E10" s="1"/>
  <c r="E18"/>
  <c r="E22" s="1"/>
  <c r="B18"/>
  <c r="B22" s="1"/>
  <c r="B6"/>
  <c r="D22"/>
  <c r="G21"/>
  <c r="F22" i="10" s="1"/>
  <c r="G20" i="11"/>
  <c r="G19"/>
  <c r="F20" i="10" s="1"/>
  <c r="F10" i="11"/>
  <c r="D10"/>
  <c r="B10"/>
  <c r="G9"/>
  <c r="G10" i="10" s="1"/>
  <c r="G8" i="11"/>
  <c r="G9" i="10" s="1"/>
  <c r="G7" i="11"/>
  <c r="F8" i="10" s="1"/>
  <c r="F6" i="9"/>
  <c r="F10"/>
  <c r="F18"/>
  <c r="F22" s="1"/>
  <c r="C6"/>
  <c r="C18"/>
  <c r="C22" s="1"/>
  <c r="D6"/>
  <c r="D10" s="1"/>
  <c r="D18"/>
  <c r="D22" s="1"/>
  <c r="E6"/>
  <c r="E10" s="1"/>
  <c r="E18"/>
  <c r="E22" s="1"/>
  <c r="B18"/>
  <c r="G18" s="1"/>
  <c r="B22"/>
  <c r="B6"/>
  <c r="B10" s="1"/>
  <c r="G21"/>
  <c r="G20"/>
  <c r="F21" i="10" s="1"/>
  <c r="G19" i="9"/>
  <c r="G9"/>
  <c r="F10" i="10" s="1"/>
  <c r="G8" i="9"/>
  <c r="G7"/>
  <c r="C10"/>
  <c r="F6" i="8"/>
  <c r="F18"/>
  <c r="C6"/>
  <c r="C10" s="1"/>
  <c r="C18"/>
  <c r="C22" s="1"/>
  <c r="D6"/>
  <c r="D10"/>
  <c r="D18"/>
  <c r="D22" s="1"/>
  <c r="E6"/>
  <c r="E10"/>
  <c r="E18"/>
  <c r="B6"/>
  <c r="B10" s="1"/>
  <c r="B18"/>
  <c r="B22" s="1"/>
  <c r="F6" i="7"/>
  <c r="F10" s="1"/>
  <c r="F18"/>
  <c r="F22" s="1"/>
  <c r="C6"/>
  <c r="C18"/>
  <c r="C22"/>
  <c r="D6"/>
  <c r="D10" s="1"/>
  <c r="D18"/>
  <c r="E6"/>
  <c r="E10" s="1"/>
  <c r="E18"/>
  <c r="E22" s="1"/>
  <c r="B6"/>
  <c r="G6" s="1"/>
  <c r="B18"/>
  <c r="B22" s="1"/>
  <c r="F6" i="6"/>
  <c r="F10"/>
  <c r="F18"/>
  <c r="F22" s="1"/>
  <c r="C6"/>
  <c r="C18"/>
  <c r="D6"/>
  <c r="D18"/>
  <c r="E6"/>
  <c r="E18"/>
  <c r="E22" s="1"/>
  <c r="B18"/>
  <c r="G18" s="1"/>
  <c r="B6"/>
  <c r="G6" s="1"/>
  <c r="F22" i="8"/>
  <c r="G21"/>
  <c r="E22" i="10" s="1"/>
  <c r="G20" i="8"/>
  <c r="G19"/>
  <c r="F10"/>
  <c r="G9"/>
  <c r="E10" i="10" s="1"/>
  <c r="G8" i="8"/>
  <c r="G7"/>
  <c r="E8" i="10" s="1"/>
  <c r="D22" i="7"/>
  <c r="G21"/>
  <c r="G20"/>
  <c r="D21" i="10" s="1"/>
  <c r="G19" i="7"/>
  <c r="C10"/>
  <c r="B10"/>
  <c r="G9"/>
  <c r="G8"/>
  <c r="G7"/>
  <c r="D8" i="10" s="1"/>
  <c r="C22" i="6"/>
  <c r="B22"/>
  <c r="G21"/>
  <c r="G20"/>
  <c r="B21" i="10" s="1"/>
  <c r="G19" i="6"/>
  <c r="E10"/>
  <c r="C10"/>
  <c r="G9"/>
  <c r="C10" i="10" s="1"/>
  <c r="G8" i="6"/>
  <c r="B9" i="10" s="1"/>
  <c r="G7" i="6"/>
  <c r="C8" i="10"/>
  <c r="G8" i="3"/>
  <c r="C9" i="5" s="1"/>
  <c r="G7" i="3"/>
  <c r="G6"/>
  <c r="D8" i="5"/>
  <c r="F22" i="4"/>
  <c r="E22"/>
  <c r="D22"/>
  <c r="C22"/>
  <c r="B22"/>
  <c r="G21"/>
  <c r="D22" i="5"/>
  <c r="G20" i="4"/>
  <c r="D21" i="5" s="1"/>
  <c r="G19" i="4"/>
  <c r="D20" i="5"/>
  <c r="G18" i="4"/>
  <c r="D19" i="5" s="1"/>
  <c r="F10" i="4"/>
  <c r="E10"/>
  <c r="D10"/>
  <c r="C10"/>
  <c r="B10"/>
  <c r="G9"/>
  <c r="E10" i="5" s="1"/>
  <c r="G8" i="4"/>
  <c r="D9" i="5" s="1"/>
  <c r="G7" i="4"/>
  <c r="G6"/>
  <c r="D7" i="5" s="1"/>
  <c r="F22" i="3"/>
  <c r="E22"/>
  <c r="D22"/>
  <c r="C22"/>
  <c r="B22"/>
  <c r="G21"/>
  <c r="G20"/>
  <c r="G22" s="1"/>
  <c r="G19"/>
  <c r="H19" s="1"/>
  <c r="G18"/>
  <c r="H18" s="1"/>
  <c r="F10"/>
  <c r="E10"/>
  <c r="D10"/>
  <c r="C10"/>
  <c r="B10"/>
  <c r="G9"/>
  <c r="C10" i="5" s="1"/>
  <c r="F22" i="2"/>
  <c r="E22"/>
  <c r="D22"/>
  <c r="C22"/>
  <c r="B22"/>
  <c r="G21"/>
  <c r="B22" i="5" s="1"/>
  <c r="G20" i="2"/>
  <c r="B21" i="5" s="1"/>
  <c r="G19" i="2"/>
  <c r="B20" i="5" s="1"/>
  <c r="G18" i="2"/>
  <c r="B19" i="5" s="1"/>
  <c r="F10" i="2"/>
  <c r="E10"/>
  <c r="D10"/>
  <c r="C10"/>
  <c r="B10"/>
  <c r="G9"/>
  <c r="G8"/>
  <c r="B9" i="5" s="1"/>
  <c r="G7" i="2"/>
  <c r="C8" i="5" s="1"/>
  <c r="G6" i="2"/>
  <c r="C7" i="5" s="1"/>
  <c r="G20" i="1"/>
  <c r="G19"/>
  <c r="G18"/>
  <c r="G21" s="1"/>
  <c r="G17"/>
  <c r="F21"/>
  <c r="G9"/>
  <c r="H9" s="1"/>
  <c r="G8"/>
  <c r="H8" s="1"/>
  <c r="G7"/>
  <c r="E8" i="5" s="1"/>
  <c r="G6" i="1"/>
  <c r="F10"/>
  <c r="E21"/>
  <c r="D21"/>
  <c r="C21"/>
  <c r="B21"/>
  <c r="E10"/>
  <c r="D10"/>
  <c r="C10"/>
  <c r="B10"/>
  <c r="G10" i="3"/>
  <c r="H7" s="1"/>
  <c r="G10" i="1"/>
  <c r="E11" i="5" s="1"/>
  <c r="H9" i="3"/>
  <c r="B8" i="5"/>
  <c r="G22" i="4"/>
  <c r="H21" s="1"/>
  <c r="E22" i="8"/>
  <c r="G18" i="7"/>
  <c r="D22" i="6"/>
  <c r="G10" i="4"/>
  <c r="H8" s="1"/>
  <c r="G10" i="2"/>
  <c r="H8" s="1"/>
  <c r="H6"/>
  <c r="H7" i="4"/>
  <c r="H6"/>
  <c r="H9" i="2"/>
  <c r="G6" i="9"/>
  <c r="G10" s="1"/>
  <c r="E20" i="10"/>
  <c r="E21"/>
  <c r="G6" i="8"/>
  <c r="G10" s="1"/>
  <c r="D9" i="10"/>
  <c r="E9"/>
  <c r="D10"/>
  <c r="D20"/>
  <c r="D22"/>
  <c r="G22" i="7"/>
  <c r="C22" i="10"/>
  <c r="C21"/>
  <c r="C9"/>
  <c r="C20"/>
  <c r="B20"/>
  <c r="D10" i="6"/>
  <c r="B8" i="10"/>
  <c r="B22"/>
  <c r="B10"/>
  <c r="E7"/>
  <c r="H20" i="7"/>
  <c r="H19"/>
  <c r="H18"/>
  <c r="H22" s="1"/>
  <c r="H21"/>
  <c r="G6" i="11"/>
  <c r="G7" i="10" s="1"/>
  <c r="G18" i="11"/>
  <c r="G19" i="10" s="1"/>
  <c r="G22" i="11"/>
  <c r="H18" s="1"/>
  <c r="G10"/>
  <c r="F11" i="10" s="1"/>
  <c r="H7" i="11"/>
  <c r="H9"/>
  <c r="H22" i="14" l="1"/>
  <c r="H9"/>
  <c r="H7"/>
  <c r="H8"/>
  <c r="G22" i="9"/>
  <c r="E22" i="5"/>
  <c r="H18" i="1"/>
  <c r="H20"/>
  <c r="H17"/>
  <c r="H21" s="1"/>
  <c r="H19"/>
  <c r="H21" i="3"/>
  <c r="C19" i="10"/>
  <c r="B19"/>
  <c r="G22" i="6"/>
  <c r="H9" i="8"/>
  <c r="H7"/>
  <c r="H8"/>
  <c r="H8" i="9"/>
  <c r="H7"/>
  <c r="H9"/>
  <c r="E11" i="10"/>
  <c r="B7"/>
  <c r="G10" i="6"/>
  <c r="G10" i="7"/>
  <c r="C7" i="10"/>
  <c r="H8" i="11"/>
  <c r="H6"/>
  <c r="H10" s="1"/>
  <c r="D7" i="10"/>
  <c r="H6" i="9"/>
  <c r="H7" i="2"/>
  <c r="H10" s="1"/>
  <c r="H9" i="4"/>
  <c r="H10" s="1"/>
  <c r="D11" i="5"/>
  <c r="H19" i="4"/>
  <c r="E20" i="5" s="1"/>
  <c r="H20" i="3"/>
  <c r="E7" i="5"/>
  <c r="E9"/>
  <c r="B10" i="6"/>
  <c r="F7" i="10"/>
  <c r="G8"/>
  <c r="H20" i="11"/>
  <c r="H21"/>
  <c r="H22" s="1"/>
  <c r="H6" i="8"/>
  <c r="H10" s="1"/>
  <c r="B11" i="5"/>
  <c r="E23"/>
  <c r="D10"/>
  <c r="B7"/>
  <c r="H6" i="3"/>
  <c r="H6" i="1"/>
  <c r="G22" i="2"/>
  <c r="G18" i="8"/>
  <c r="F19" i="10"/>
  <c r="G22"/>
  <c r="H19" i="11"/>
  <c r="H18" i="4"/>
  <c r="C11" i="5"/>
  <c r="H20" i="4"/>
  <c r="E21" i="5" s="1"/>
  <c r="B10"/>
  <c r="H8" i="3"/>
  <c r="H7" i="1"/>
  <c r="F9" i="10"/>
  <c r="H20" i="12"/>
  <c r="G23" i="10"/>
  <c r="D23" i="5"/>
  <c r="H8" i="12"/>
  <c r="G11" i="10"/>
  <c r="H6" i="12"/>
  <c r="H9"/>
  <c r="H7"/>
  <c r="H21"/>
  <c r="H18"/>
  <c r="H19"/>
  <c r="H10" i="14" l="1"/>
  <c r="H20" i="2"/>
  <c r="H18"/>
  <c r="B23" i="5"/>
  <c r="H19" i="2"/>
  <c r="C20" i="5" s="1"/>
  <c r="H7" i="7"/>
  <c r="H9"/>
  <c r="C11" i="10"/>
  <c r="H8" i="7"/>
  <c r="H19" i="6"/>
  <c r="C23" i="10"/>
  <c r="H21" i="6"/>
  <c r="B23" i="10"/>
  <c r="H20" i="6"/>
  <c r="C23" i="5"/>
  <c r="H20" i="9"/>
  <c r="H19"/>
  <c r="H21"/>
  <c r="F23" i="10"/>
  <c r="H10" i="1"/>
  <c r="H21" i="2"/>
  <c r="C22" i="5" s="1"/>
  <c r="C21"/>
  <c r="H8" i="6"/>
  <c r="H7"/>
  <c r="H9"/>
  <c r="B11" i="10"/>
  <c r="H22" i="12"/>
  <c r="H22" i="4"/>
  <c r="E19" i="5"/>
  <c r="H10" i="3"/>
  <c r="H10" i="9"/>
  <c r="H6" i="7"/>
  <c r="H6" i="6"/>
  <c r="H10" s="1"/>
  <c r="D11" i="10"/>
  <c r="H18" i="6"/>
  <c r="H18" i="9"/>
  <c r="H22" i="3"/>
  <c r="D19" i="10"/>
  <c r="G22" i="8"/>
  <c r="H18"/>
  <c r="E19" i="10"/>
  <c r="H10" i="12"/>
  <c r="H10" i="7" l="1"/>
  <c r="D23" i="10"/>
  <c r="H19" i="8"/>
  <c r="H21"/>
  <c r="H20"/>
  <c r="H22" s="1"/>
  <c r="H22" i="6"/>
  <c r="E23" i="10"/>
  <c r="H22" i="2"/>
  <c r="C19" i="5"/>
  <c r="H22" i="9"/>
</calcChain>
</file>

<file path=xl/sharedStrings.xml><?xml version="1.0" encoding="utf-8"?>
<sst xmlns="http://schemas.openxmlformats.org/spreadsheetml/2006/main" count="488" uniqueCount="68">
  <si>
    <t>Σύνολο</t>
  </si>
  <si>
    <t>Τουρκοκύπριοι</t>
  </si>
  <si>
    <t>Αλλοδαποί</t>
  </si>
  <si>
    <t>Κοινοτικοί</t>
  </si>
  <si>
    <t>ΚΛΑΔΟΣ ΣΤΑΤΙΣΤΙΚΗΣ</t>
  </si>
  <si>
    <t>ΥΠΗΡΕΣΙΕΣ ΚOΙΝΩΝΙΚΩΝ ΑΣΦΑΛΙΣΕΩΝ</t>
  </si>
  <si>
    <t>Ελληνοκύπριοι και άλλοι</t>
  </si>
  <si>
    <t>1.  Στον αριθμό των Αλλοδαπών και Κοινοτικών πιθανώς να περιλαμβάνονται και άτομα που είναι μόνιμοι κάτοικοι Κύπρου και προέρχονται από τρίτες χώρες ή χώρες του ευρύτερου Ευρωπαϊκού Οικονομικού Χώρου αντίστοιχα.</t>
  </si>
  <si>
    <t>Κοινότητα</t>
  </si>
  <si>
    <t>Πίνακας 1</t>
  </si>
  <si>
    <t>Πίνακας 2</t>
  </si>
  <si>
    <r>
      <rPr>
        <sz val="10"/>
        <rFont val="Arial"/>
        <family val="2"/>
        <charset val="161"/>
      </rPr>
      <t>2.</t>
    </r>
    <r>
      <rPr>
        <vertAlign val="superscript"/>
        <sz val="10"/>
        <rFont val="Arial"/>
        <family val="2"/>
        <charset val="161"/>
      </rPr>
      <t xml:space="preserve">  </t>
    </r>
    <r>
      <rPr>
        <sz val="10"/>
        <rFont val="Arial"/>
        <family val="2"/>
        <charset val="161"/>
      </rPr>
      <t>Εισφορέας σημαίνει το άτομο το οποίο απασχολήθηκε από 1 μέχρι 52 εβδομάδες κατά τη διάρκεια του χρόνου και κατέβαλε εισφορές στο Τ.Κ.Α.</t>
    </r>
  </si>
  <si>
    <t>Επαρχία</t>
  </si>
  <si>
    <t>Λευκωσία</t>
  </si>
  <si>
    <t>Λεμεσός</t>
  </si>
  <si>
    <t>Λάρνακα</t>
  </si>
  <si>
    <t>Αμμόχωστος</t>
  </si>
  <si>
    <t>Πάφος</t>
  </si>
  <si>
    <t>Εισφορείς Τουριστικής Βιομηχ. Ξενοδοχεία, Εστιατόρια, κατασκευές, κατά κοινότητα, επαρχία 2008-2011</t>
  </si>
  <si>
    <t>Ποσοστό επι του συνόλου</t>
  </si>
  <si>
    <t xml:space="preserve">  Αριθμός ενεργών εισφορέων (μισθωτών), κατά κοινότητα και επαρχία στην Τουριστική Βιομηχανία (ξενοδοχεία/εστιατόρια), για τα χρόνo 2008</t>
  </si>
  <si>
    <t xml:space="preserve">  Αριθμός ενεργών εισφορέων (μισθωτών), κατά κοινότητα και επαρχία στον Κατασκευαστικό Τομέα, για τo χρόνo 2008</t>
  </si>
  <si>
    <t xml:space="preserve">  Αριθμός ενεργών εισφορέων (μισθωτών), κατά κοινότητα και επαρχία στην Τουριστική Βιομηχανία (ξενοδοχεία/εστιατόρια), για τα χρόνo 2009</t>
  </si>
  <si>
    <t xml:space="preserve">  Αριθμός ενεργών εισφορέων (μισθωτών), κατά κοινότητα και επαρχία στον Κατασκευαστικό Τομέα, για τo χρόνo 2009</t>
  </si>
  <si>
    <t xml:space="preserve"> πίνακας S007/2009</t>
  </si>
  <si>
    <t xml:space="preserve">  Αριθμός ενεργών εισφορέων (μισθωτών), κατά κοινότητα και επαρχία στον Κατασκευαστικό Τομέα, για τo χρόνo 2010</t>
  </si>
  <si>
    <t xml:space="preserve">  Αριθμός ενεργών εισφορέων (μισθωτών), κατά κοινότητα και επαρχία στην Τουριστική Βιομηχανία (ξενοδοχεία/εστιατόρια), για τα χρόνo 2010</t>
  </si>
  <si>
    <t>Εισφορείς Τουριστικής Βιομηχ., κατασκευές, κατά κοινότητα, επαρχία 2008-2011</t>
  </si>
  <si>
    <t xml:space="preserve">  Αριθμός ενεργών εισφορέων (μισθωτών), κατά κοινότητα και επαρχία στην Τουριστική Βιομηχανία (ξενοδοχεία/εστιατόρια), για τα χρόνo 2011</t>
  </si>
  <si>
    <t xml:space="preserve">  Αριθμός ενεργών εισφορέων (μισθωτών), κατά κοινότητα και επαρχία στον Κατασκευαστικό Τομέα, για τo χρόνo 2011</t>
  </si>
  <si>
    <t xml:space="preserve"> πίνακας S007/2011</t>
  </si>
  <si>
    <t>2009/2008</t>
  </si>
  <si>
    <t>2010/2009</t>
  </si>
  <si>
    <t>2011/2010</t>
  </si>
  <si>
    <t>2011/2008</t>
  </si>
  <si>
    <t>Ποσοστό μεταβολής του συνόλου</t>
  </si>
  <si>
    <t>Ποσοστό μεταβολής του συνόλου των μισθωτών στην Τουριστική Βιομηχανία για τα χρόνια 2008 - 2011</t>
  </si>
  <si>
    <t>Ποσοστό μεταβολής του συνόλου των μισθωτών στον Κατασκευαστικό Τομέα για τα χρόνια 2008 - 2011</t>
  </si>
  <si>
    <t>Εισφορείς Τουριστικής Βιομηχ., κατασκευές, κατά κοινότητα, επαρχία 2008-2015</t>
  </si>
  <si>
    <t>2012/2011</t>
  </si>
  <si>
    <t>2013/2012</t>
  </si>
  <si>
    <t>2014/2013</t>
  </si>
  <si>
    <t>2015/2014</t>
  </si>
  <si>
    <t xml:space="preserve">  Αριθμός ενεργών εισφορέων (μισθωτών), κατά κοινότητα και επαρχία στην Τουριστική Βιομηχανία (ξενοδοχεία/εστιατόρια), για τον χρόνo 2012</t>
  </si>
  <si>
    <t xml:space="preserve">  Αριθμός ενεργών εισφορέων (μισθωτών), κατά κοινότητα και επαρχία στον Κατασκευαστικό Τομέα, για τoν χρόνo 2012</t>
  </si>
  <si>
    <t>1.  Στον αριθμό των Αλλοδαπών και Κοινοτικών πιθανώς να περιλαμβάνονται και άτομα που είναι μόνιμοι       κάτοικοι Κύπρου και προέρχονται από τρίτες χώρες ή χώρες του ευρύτερου Ευρωπαϊκού Οικονομικού Χώρου αντίστοιχα.</t>
  </si>
  <si>
    <t xml:space="preserve">  Αριθμός ενεργών εισφορέων (μισθωτών), κατά κοινότητα και επαρχία στην Τουριστική Βιομηχανία (ξενοδοχεία/εστιατόρια), για τον χρόνo 2013</t>
  </si>
  <si>
    <t xml:space="preserve">  Αριθμός ενεργών εισφορέων (μισθωτών), κατά κοινότητα και επαρχία στον Κατασκευαστικό Τομέα, για τoν χρόνo 2013</t>
  </si>
  <si>
    <t xml:space="preserve">  Αριθμός ενεργών εισφορέων (μισθωτών), κατά κοινότητα και επαρχία στην Τουριστική Βιομηχανία (ξενοδοχεία/εστιατόρια), για τον χρόνo 2014</t>
  </si>
  <si>
    <t xml:space="preserve">  Αριθμός ενεργών εισφορέων (μισθωτών), κατά κοινότητα και επαρχία στον Κατασκευαστικό Τομέα, για τoν χρόνo 2014</t>
  </si>
  <si>
    <t>Πίνακας S007</t>
  </si>
  <si>
    <t xml:space="preserve">  Αριθμός ενεργών εισφορέων (μισθωτών), κατά κοινότητα και επαρχία στην Τουριστική Βιομηχανία (ξενοδοχεία/εστιατόρια), για τον χρόνo 2015</t>
  </si>
  <si>
    <t xml:space="preserve">  Αριθμός ενεργών εισφορέων (μισθωτών), κατά κοινότητα και επαρχία στον Κατασκευαστικό Τομέα, για τoν χρόνo 2015</t>
  </si>
  <si>
    <t xml:space="preserve">  Αριθμός ενεργών εισφορέων (μισθωτών), κατά κοινότητα και επαρχία στην Τουριστική Βιομηχανία (ξενοδοχεία/εστιατόρια), για τον χρόνo 2016</t>
  </si>
  <si>
    <t xml:space="preserve">  Αριθμός ενεργών εισφορέων (μισθωτών), κατά κοινότητα και επαρχία στον Κατασκευαστικό Τομέα, για τoν χρόνo 2016</t>
  </si>
  <si>
    <t>Εισφορείς Τουριστικής Βιομηχ., κατασκευές, κατά κοινότητα, επαρχία 2008-2016</t>
  </si>
  <si>
    <t>2016/2015</t>
  </si>
  <si>
    <t>2017/2016</t>
  </si>
  <si>
    <t xml:space="preserve">  Αριθμός ενεργών εισφορέων (μισθωτών), κατά κοινότητα και επαρχία στην Τουριστική Βιομηχανία (ξενοδοχεία/εστιατόρια), για τον χρόνo 2017</t>
  </si>
  <si>
    <t xml:space="preserve">  Αριθμός ενεργών εισφορέων (μισθωτών), κατά κοινότητα και επαρχία στον Κατασκευαστικό Τομέα, για τoν χρόνo 2017</t>
  </si>
  <si>
    <t>Εισφορείς Τουριστικής Βιομηχ., κατασκευές, κατά κοινότητα, επαρχία 2008-2017</t>
  </si>
  <si>
    <t xml:space="preserve">  Αριθμός ενεργών εισφορέων (μισθωτών), κατά κοινότητα και επαρχία στην Τουριστική Βιομηχανία (ξενοδοχεία/εστιατόρια), για τον χρόνo 2018</t>
  </si>
  <si>
    <t xml:space="preserve">  Αριθμός ενεργών εισφορέων (μισθωτών), κατά κοινότητα και επαρχία στον Κατασκευαστικό Τομέα, για τoν χρόνo 2018</t>
  </si>
  <si>
    <t>Εισφορείς Τουριστικής Βιομηχ., κατασκευές, κατά κοινότητα, επαρχία 2008-2018</t>
  </si>
  <si>
    <t>2018/2017</t>
  </si>
  <si>
    <t>Ποσοστό μεταβολής του συνόλου των μισθωτών στην Τουριστική Βιομηχανία για τα χρόνια 2011-2018</t>
  </si>
  <si>
    <t>Εισφορείς Τουριστικής Βιομηχ. Ξενοδοχεία, Εστιατόρια, κατασκευές, κατά κοινότητα, επαρχία 2011-2018</t>
  </si>
  <si>
    <t>Ποσοστό μεταβολής του συνόλου των μισθωτών στον Κατασκευαστικό Τομέα για τα χρόνια 2011-2018</t>
  </si>
</sst>
</file>

<file path=xl/styles.xml><?xml version="1.0" encoding="utf-8"?>
<styleSheet xmlns="http://schemas.openxmlformats.org/spreadsheetml/2006/main">
  <numFmts count="3">
    <numFmt numFmtId="41" formatCode="_-* #,##0\ _€_-;\-* #,##0\ _€_-;_-* &quot;-&quot;\ _€_-;_-@_-"/>
    <numFmt numFmtId="164" formatCode="[$-408]d\-mmm\-yy;@"/>
    <numFmt numFmtId="165" formatCode="0.0%"/>
  </numFmts>
  <fonts count="12">
    <font>
      <sz val="10"/>
      <name val="Arial"/>
      <charset val="161"/>
    </font>
    <font>
      <sz val="8"/>
      <name val="Arial"/>
      <family val="2"/>
      <charset val="161"/>
    </font>
    <font>
      <b/>
      <sz val="10"/>
      <name val="Arial"/>
      <family val="2"/>
      <charset val="161"/>
    </font>
    <font>
      <b/>
      <sz val="10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sz val="10"/>
      <name val="Arial"/>
      <family val="2"/>
      <charset val="161"/>
    </font>
    <font>
      <vertAlign val="superscript"/>
      <sz val="10"/>
      <name val="Arial"/>
      <family val="2"/>
      <charset val="161"/>
    </font>
    <font>
      <b/>
      <u/>
      <sz val="10"/>
      <name val="Arial"/>
      <family val="2"/>
      <charset val="161"/>
    </font>
    <font>
      <sz val="9"/>
      <name val="Arial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5" fillId="0" borderId="0" xfId="0" applyFont="1" applyAlignment="1"/>
    <xf numFmtId="0" fontId="2" fillId="0" borderId="0" xfId="0" applyFont="1" applyAlignment="1">
      <alignment horizontal="center"/>
    </xf>
    <xf numFmtId="0" fontId="4" fillId="0" borderId="1" xfId="0" applyFont="1" applyBorder="1"/>
    <xf numFmtId="14" fontId="0" fillId="0" borderId="0" xfId="0" applyNumberFormat="1" applyAlignment="1">
      <alignment horizontal="left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Border="1"/>
    <xf numFmtId="41" fontId="2" fillId="0" borderId="0" xfId="0" applyNumberFormat="1" applyFont="1" applyBorder="1" applyAlignment="1">
      <alignment horizontal="center"/>
    </xf>
    <xf numFmtId="14" fontId="6" fillId="0" borderId="0" xfId="0" applyNumberFormat="1" applyFont="1" applyAlignment="1">
      <alignment horizontal="left"/>
    </xf>
    <xf numFmtId="0" fontId="7" fillId="0" borderId="0" xfId="0" applyFont="1" applyAlignment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center"/>
    </xf>
    <xf numFmtId="14" fontId="9" fillId="0" borderId="0" xfId="0" applyNumberFormat="1" applyFont="1" applyAlignment="1">
      <alignment horizontal="left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3" fontId="4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4" fillId="0" borderId="4" xfId="0" applyFont="1" applyBorder="1"/>
    <xf numFmtId="3" fontId="4" fillId="0" borderId="5" xfId="0" applyNumberFormat="1" applyFont="1" applyBorder="1" applyAlignment="1">
      <alignment horizontal="right"/>
    </xf>
    <xf numFmtId="3" fontId="0" fillId="0" borderId="5" xfId="0" applyNumberFormat="1" applyBorder="1" applyAlignment="1">
      <alignment horizontal="right"/>
    </xf>
    <xf numFmtId="0" fontId="2" fillId="0" borderId="6" xfId="0" applyFont="1" applyBorder="1"/>
    <xf numFmtId="3" fontId="2" fillId="0" borderId="7" xfId="0" applyNumberFormat="1" applyFont="1" applyBorder="1" applyAlignment="1">
      <alignment horizontal="right"/>
    </xf>
    <xf numFmtId="165" fontId="2" fillId="0" borderId="8" xfId="0" applyNumberFormat="1" applyFont="1" applyBorder="1" applyAlignment="1">
      <alignment horizontal="right"/>
    </xf>
    <xf numFmtId="0" fontId="2" fillId="0" borderId="5" xfId="0" applyFont="1" applyFill="1" applyBorder="1" applyAlignment="1">
      <alignment horizontal="center" vertical="center"/>
    </xf>
    <xf numFmtId="3" fontId="2" fillId="0" borderId="9" xfId="0" applyNumberFormat="1" applyFont="1" applyBorder="1" applyAlignment="1">
      <alignment horizontal="right"/>
    </xf>
    <xf numFmtId="165" fontId="2" fillId="0" borderId="10" xfId="0" applyNumberFormat="1" applyFont="1" applyBorder="1" applyAlignment="1">
      <alignment horizontal="right"/>
    </xf>
    <xf numFmtId="165" fontId="0" fillId="0" borderId="11" xfId="0" applyNumberFormat="1" applyBorder="1"/>
    <xf numFmtId="165" fontId="0" fillId="0" borderId="12" xfId="0" applyNumberFormat="1" applyBorder="1"/>
    <xf numFmtId="165" fontId="0" fillId="0" borderId="13" xfId="0" applyNumberFormat="1" applyBorder="1"/>
    <xf numFmtId="0" fontId="11" fillId="0" borderId="0" xfId="0" applyFont="1" applyAlignment="1">
      <alignment horizontal="center" vertical="top" wrapText="1"/>
    </xf>
    <xf numFmtId="0" fontId="3" fillId="0" borderId="14" xfId="0" applyFont="1" applyBorder="1" applyAlignment="1">
      <alignment horizontal="left" vertical="center" wrapText="1"/>
    </xf>
    <xf numFmtId="165" fontId="0" fillId="0" borderId="15" xfId="0" applyNumberFormat="1" applyBorder="1"/>
    <xf numFmtId="165" fontId="2" fillId="0" borderId="8" xfId="0" applyNumberFormat="1" applyFont="1" applyBorder="1" applyAlignment="1">
      <alignment horizontal="center"/>
    </xf>
    <xf numFmtId="165" fontId="0" fillId="0" borderId="12" xfId="0" applyNumberForma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5" fontId="4" fillId="0" borderId="3" xfId="0" applyNumberFormat="1" applyFont="1" applyBorder="1" applyAlignment="1">
      <alignment horizontal="right"/>
    </xf>
    <xf numFmtId="165" fontId="6" fillId="0" borderId="3" xfId="0" applyNumberFormat="1" applyFon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2" fillId="0" borderId="7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0" fontId="2" fillId="0" borderId="11" xfId="0" applyFont="1" applyBorder="1" applyAlignment="1">
      <alignment horizontal="center" vertical="center"/>
    </xf>
    <xf numFmtId="165" fontId="0" fillId="0" borderId="11" xfId="0" applyNumberFormat="1" applyBorder="1" applyAlignment="1">
      <alignment horizontal="right"/>
    </xf>
    <xf numFmtId="0" fontId="4" fillId="0" borderId="16" xfId="0" applyFont="1" applyBorder="1"/>
    <xf numFmtId="165" fontId="4" fillId="0" borderId="17" xfId="0" applyNumberFormat="1" applyFont="1" applyBorder="1" applyAlignment="1">
      <alignment horizontal="right"/>
    </xf>
    <xf numFmtId="165" fontId="4" fillId="0" borderId="11" xfId="0" applyNumberFormat="1" applyFont="1" applyBorder="1" applyAlignment="1">
      <alignment horizontal="right"/>
    </xf>
    <xf numFmtId="165" fontId="4" fillId="0" borderId="18" xfId="0" applyNumberFormat="1" applyFont="1" applyBorder="1" applyAlignment="1">
      <alignment horizontal="right"/>
    </xf>
    <xf numFmtId="0" fontId="4" fillId="0" borderId="0" xfId="0" applyFont="1" applyBorder="1"/>
    <xf numFmtId="165" fontId="4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5" fontId="4" fillId="0" borderId="5" xfId="0" applyNumberFormat="1" applyFont="1" applyBorder="1" applyAlignment="1">
      <alignment horizontal="right"/>
    </xf>
    <xf numFmtId="165" fontId="6" fillId="0" borderId="5" xfId="0" applyNumberFormat="1" applyFont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165" fontId="2" fillId="0" borderId="19" xfId="0" applyNumberFormat="1" applyFon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9" fillId="0" borderId="0" xfId="0" applyNumberFormat="1" applyFont="1" applyAlignment="1">
      <alignment horizontal="left"/>
    </xf>
    <xf numFmtId="0" fontId="2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/>
    <xf numFmtId="0" fontId="4" fillId="0" borderId="30" xfId="0" applyFont="1" applyBorder="1"/>
    <xf numFmtId="0" fontId="2" fillId="0" borderId="27" xfId="0" applyFont="1" applyBorder="1"/>
    <xf numFmtId="0" fontId="2" fillId="0" borderId="2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/>
    </xf>
    <xf numFmtId="165" fontId="4" fillId="0" borderId="4" xfId="0" applyNumberFormat="1" applyFont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2" fillId="0" borderId="20" xfId="0" applyFont="1" applyBorder="1" applyAlignment="1">
      <alignment horizontal="center" vertical="center"/>
    </xf>
    <xf numFmtId="165" fontId="4" fillId="0" borderId="33" xfId="0" applyNumberFormat="1" applyFont="1" applyBorder="1" applyAlignment="1">
      <alignment horizontal="right"/>
    </xf>
    <xf numFmtId="165" fontId="2" fillId="0" borderId="34" xfId="0" applyNumberFormat="1" applyFont="1" applyBorder="1" applyAlignment="1">
      <alignment horizontal="right"/>
    </xf>
    <xf numFmtId="0" fontId="2" fillId="0" borderId="3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opLeftCell="A19" workbookViewId="0">
      <selection activeCell="A43" sqref="A43"/>
    </sheetView>
  </sheetViews>
  <sheetFormatPr defaultRowHeight="12.75"/>
  <cols>
    <col min="1" max="1" width="14.85546875" customWidth="1"/>
    <col min="2" max="2" width="10.42578125" customWidth="1"/>
    <col min="3" max="3" width="12.140625" customWidth="1"/>
    <col min="4" max="4" width="11" customWidth="1"/>
    <col min="5" max="5" width="12.5703125" customWidth="1"/>
    <col min="6" max="6" width="12.42578125" customWidth="1"/>
    <col min="7" max="7" width="12" customWidth="1"/>
    <col min="8" max="8" width="10.28515625" customWidth="1"/>
  </cols>
  <sheetData>
    <row r="1" spans="1:11" ht="19.5" customHeight="1">
      <c r="A1" s="12" t="s">
        <v>9</v>
      </c>
      <c r="B1" s="1"/>
    </row>
    <row r="2" spans="1:11" ht="34.5" customHeight="1">
      <c r="A2" s="85" t="s">
        <v>20</v>
      </c>
      <c r="B2" s="85"/>
      <c r="C2" s="85"/>
      <c r="D2" s="85"/>
      <c r="E2" s="85"/>
      <c r="F2" s="85"/>
      <c r="G2" s="85"/>
      <c r="H2" s="85"/>
    </row>
    <row r="3" spans="1:11" ht="12.75" customHeight="1" thickBot="1">
      <c r="A3" s="5"/>
      <c r="B3" s="5"/>
      <c r="C3" s="5"/>
      <c r="D3" s="5"/>
      <c r="E3" s="5"/>
      <c r="F3" s="5"/>
      <c r="G3" s="17"/>
    </row>
    <row r="4" spans="1:11" ht="25.5" customHeight="1">
      <c r="A4" s="36" t="s">
        <v>8</v>
      </c>
      <c r="B4" s="82" t="s">
        <v>12</v>
      </c>
      <c r="C4" s="83"/>
      <c r="D4" s="83"/>
      <c r="E4" s="83"/>
      <c r="F4" s="83"/>
      <c r="G4" s="84"/>
      <c r="H4" s="86" t="s">
        <v>19</v>
      </c>
    </row>
    <row r="5" spans="1:11" ht="25.5" customHeight="1">
      <c r="A5" s="20"/>
      <c r="B5" s="18" t="s">
        <v>13</v>
      </c>
      <c r="C5" s="18" t="s">
        <v>14</v>
      </c>
      <c r="D5" s="18" t="s">
        <v>15</v>
      </c>
      <c r="E5" s="18" t="s">
        <v>16</v>
      </c>
      <c r="F5" s="19" t="s">
        <v>17</v>
      </c>
      <c r="G5" s="29" t="s">
        <v>0</v>
      </c>
      <c r="H5" s="87"/>
    </row>
    <row r="6" spans="1:11" ht="25.5" customHeight="1">
      <c r="A6" s="16" t="s">
        <v>6</v>
      </c>
      <c r="B6" s="21">
        <v>4375</v>
      </c>
      <c r="C6" s="22">
        <v>4605</v>
      </c>
      <c r="D6" s="22">
        <v>2423</v>
      </c>
      <c r="E6" s="22">
        <v>5542</v>
      </c>
      <c r="F6" s="22">
        <v>3476</v>
      </c>
      <c r="G6" s="22">
        <f>B6+C6+D6+E6+F6</f>
        <v>20421</v>
      </c>
      <c r="H6" s="32">
        <f>(G6/G10)</f>
        <v>0.42849948590972997</v>
      </c>
    </row>
    <row r="7" spans="1:11" ht="25.5" customHeight="1">
      <c r="A7" s="3" t="s">
        <v>1</v>
      </c>
      <c r="B7" s="21">
        <v>21</v>
      </c>
      <c r="C7" s="22">
        <v>3</v>
      </c>
      <c r="D7" s="22">
        <v>16</v>
      </c>
      <c r="E7" s="22">
        <v>53</v>
      </c>
      <c r="F7" s="22">
        <v>1</v>
      </c>
      <c r="G7" s="22">
        <f>B7+C7+D7+E7+F7</f>
        <v>94</v>
      </c>
      <c r="H7" s="32">
        <f>(G7/G10)</f>
        <v>1.9724279749040014E-3</v>
      </c>
    </row>
    <row r="8" spans="1:11" ht="25.5" customHeight="1">
      <c r="A8" s="3" t="s">
        <v>2</v>
      </c>
      <c r="B8" s="21">
        <v>2622</v>
      </c>
      <c r="C8" s="22">
        <v>2595</v>
      </c>
      <c r="D8" s="22">
        <v>1428</v>
      </c>
      <c r="E8" s="22">
        <v>1014</v>
      </c>
      <c r="F8" s="22">
        <v>2148</v>
      </c>
      <c r="G8" s="22">
        <f>B8+C8+D8+E8+F8</f>
        <v>9807</v>
      </c>
      <c r="H8" s="32">
        <f>(G8/G10)</f>
        <v>0.20578299095620789</v>
      </c>
    </row>
    <row r="9" spans="1:11" ht="25.5" customHeight="1" thickBot="1">
      <c r="A9" s="23" t="s">
        <v>3</v>
      </c>
      <c r="B9" s="24">
        <v>3297</v>
      </c>
      <c r="C9" s="25">
        <v>2558</v>
      </c>
      <c r="D9" s="25">
        <v>1685</v>
      </c>
      <c r="E9" s="25">
        <v>5136</v>
      </c>
      <c r="F9" s="25">
        <v>4659</v>
      </c>
      <c r="G9" s="25">
        <f>B9+C9+D9+E9+F9</f>
        <v>17335</v>
      </c>
      <c r="H9" s="37">
        <f>(G9/G10)</f>
        <v>0.36374509515915815</v>
      </c>
    </row>
    <row r="10" spans="1:11" ht="25.5" customHeight="1" thickBot="1">
      <c r="A10" s="26" t="s">
        <v>0</v>
      </c>
      <c r="B10" s="27">
        <f t="shared" ref="B10:H10" si="0">SUM(B6:B9)</f>
        <v>10315</v>
      </c>
      <c r="C10" s="27">
        <f t="shared" si="0"/>
        <v>9761</v>
      </c>
      <c r="D10" s="27">
        <f t="shared" si="0"/>
        <v>5552</v>
      </c>
      <c r="E10" s="27">
        <f t="shared" si="0"/>
        <v>11745</v>
      </c>
      <c r="F10" s="27">
        <f t="shared" si="0"/>
        <v>10284</v>
      </c>
      <c r="G10" s="27">
        <f t="shared" si="0"/>
        <v>47657</v>
      </c>
      <c r="H10" s="28">
        <f t="shared" si="0"/>
        <v>1</v>
      </c>
    </row>
    <row r="11" spans="1:11" ht="15" customHeight="1">
      <c r="A11" s="7"/>
      <c r="B11" s="45"/>
      <c r="C11" s="45"/>
      <c r="D11" s="45"/>
      <c r="E11" s="45"/>
      <c r="F11" s="45"/>
      <c r="G11" s="45"/>
      <c r="H11" s="46"/>
    </row>
    <row r="12" spans="1:11" ht="15" customHeight="1">
      <c r="A12" s="7"/>
      <c r="B12" s="45"/>
      <c r="C12" s="45"/>
      <c r="D12" s="45"/>
      <c r="E12" s="45"/>
      <c r="F12" s="45"/>
      <c r="G12" s="45"/>
      <c r="H12" s="46"/>
    </row>
    <row r="13" spans="1:11" ht="15" customHeight="1">
      <c r="A13" s="12" t="s">
        <v>10</v>
      </c>
      <c r="B13" s="45"/>
      <c r="C13" s="45"/>
      <c r="D13" s="45"/>
      <c r="E13" s="45"/>
      <c r="F13" s="45"/>
      <c r="G13" s="45"/>
      <c r="H13" s="46"/>
    </row>
    <row r="14" spans="1:11" ht="33" customHeight="1" thickBot="1">
      <c r="A14" s="85" t="s">
        <v>21</v>
      </c>
      <c r="B14" s="85"/>
      <c r="C14" s="85"/>
      <c r="D14" s="85"/>
      <c r="E14" s="85"/>
      <c r="F14" s="85"/>
      <c r="G14" s="85"/>
      <c r="H14" s="85"/>
      <c r="I14" s="10"/>
      <c r="J14" s="10"/>
      <c r="K14" s="10"/>
    </row>
    <row r="15" spans="1:11" ht="20.100000000000001" customHeight="1">
      <c r="A15" s="36" t="s">
        <v>8</v>
      </c>
      <c r="B15" s="82" t="s">
        <v>12</v>
      </c>
      <c r="C15" s="83"/>
      <c r="D15" s="83"/>
      <c r="E15" s="83"/>
      <c r="F15" s="83"/>
      <c r="G15" s="84"/>
      <c r="H15" s="86" t="s">
        <v>19</v>
      </c>
    </row>
    <row r="16" spans="1:11" ht="20.100000000000001" customHeight="1">
      <c r="A16" s="20"/>
      <c r="B16" s="18" t="s">
        <v>13</v>
      </c>
      <c r="C16" s="18" t="s">
        <v>14</v>
      </c>
      <c r="D16" s="18" t="s">
        <v>15</v>
      </c>
      <c r="E16" s="18" t="s">
        <v>16</v>
      </c>
      <c r="F16" s="19" t="s">
        <v>17</v>
      </c>
      <c r="G16" s="19" t="s">
        <v>0</v>
      </c>
      <c r="H16" s="87"/>
    </row>
    <row r="17" spans="1:10" ht="24.75" customHeight="1">
      <c r="A17" s="16" t="s">
        <v>6</v>
      </c>
      <c r="B17" s="21">
        <v>9125</v>
      </c>
      <c r="C17" s="22">
        <v>6918</v>
      </c>
      <c r="D17" s="22">
        <v>4166</v>
      </c>
      <c r="E17" s="22">
        <v>1764</v>
      </c>
      <c r="F17" s="22">
        <v>2790</v>
      </c>
      <c r="G17" s="22">
        <f>B17+C17+D17+E17+F17</f>
        <v>24763</v>
      </c>
      <c r="H17" s="33">
        <f>(G17/G21)</f>
        <v>0.53782333905262469</v>
      </c>
    </row>
    <row r="18" spans="1:10" ht="19.5" customHeight="1">
      <c r="A18" s="3" t="s">
        <v>1</v>
      </c>
      <c r="B18" s="21">
        <v>938</v>
      </c>
      <c r="C18" s="22">
        <v>153</v>
      </c>
      <c r="D18" s="22">
        <v>656</v>
      </c>
      <c r="E18" s="22">
        <v>472</v>
      </c>
      <c r="F18" s="22">
        <v>23</v>
      </c>
      <c r="G18" s="22">
        <f>B18+C18+D18+E18+F18</f>
        <v>2242</v>
      </c>
      <c r="H18" s="33">
        <f>(G18/G21)</f>
        <v>4.8693612492669895E-2</v>
      </c>
    </row>
    <row r="19" spans="1:10" ht="19.5" customHeight="1">
      <c r="A19" s="3" t="s">
        <v>2</v>
      </c>
      <c r="B19" s="21">
        <v>1821</v>
      </c>
      <c r="C19" s="22">
        <v>1321</v>
      </c>
      <c r="D19" s="22">
        <v>917</v>
      </c>
      <c r="E19" s="22">
        <v>135</v>
      </c>
      <c r="F19" s="22">
        <v>1454</v>
      </c>
      <c r="G19" s="22">
        <f>B19+C19+D19+E19+F19</f>
        <v>5648</v>
      </c>
      <c r="H19" s="33">
        <f>(G19/G21)</f>
        <v>0.12266794083791238</v>
      </c>
      <c r="J19" s="2"/>
    </row>
    <row r="20" spans="1:10" ht="19.5" customHeight="1" thickBot="1">
      <c r="A20" s="23" t="s">
        <v>3</v>
      </c>
      <c r="B20" s="24">
        <v>4219</v>
      </c>
      <c r="C20" s="25">
        <v>3214</v>
      </c>
      <c r="D20" s="25">
        <v>2492</v>
      </c>
      <c r="E20" s="25">
        <v>932</v>
      </c>
      <c r="F20" s="25">
        <v>2533</v>
      </c>
      <c r="G20" s="25">
        <f>B20+C20+D20+E20+F20</f>
        <v>13390</v>
      </c>
      <c r="H20" s="34">
        <f>(G20/G21)</f>
        <v>0.29081510761679302</v>
      </c>
      <c r="J20" s="2"/>
    </row>
    <row r="21" spans="1:10" ht="19.5" customHeight="1" thickBot="1">
      <c r="A21" s="26" t="s">
        <v>0</v>
      </c>
      <c r="B21" s="27">
        <f t="shared" ref="B21:H21" si="1">SUM(B17:B20)</f>
        <v>16103</v>
      </c>
      <c r="C21" s="27">
        <f t="shared" si="1"/>
        <v>11606</v>
      </c>
      <c r="D21" s="27">
        <f t="shared" si="1"/>
        <v>8231</v>
      </c>
      <c r="E21" s="27">
        <f t="shared" si="1"/>
        <v>3303</v>
      </c>
      <c r="F21" s="27">
        <f t="shared" si="1"/>
        <v>6800</v>
      </c>
      <c r="G21" s="27">
        <f t="shared" si="1"/>
        <v>46043</v>
      </c>
      <c r="H21" s="28">
        <f t="shared" si="1"/>
        <v>1</v>
      </c>
    </row>
    <row r="22" spans="1:10">
      <c r="A22" s="9"/>
    </row>
    <row r="23" spans="1:10">
      <c r="A23" s="4"/>
    </row>
    <row r="25" spans="1:10" ht="39.75" customHeight="1">
      <c r="A25" s="80" t="s">
        <v>7</v>
      </c>
      <c r="B25" s="80"/>
      <c r="C25" s="80"/>
      <c r="D25" s="80"/>
      <c r="E25" s="80"/>
      <c r="F25" s="80"/>
      <c r="G25" s="80"/>
      <c r="H25" s="80"/>
      <c r="I25" s="11"/>
      <c r="J25" s="11"/>
    </row>
    <row r="26" spans="1:10">
      <c r="A26" s="6"/>
      <c r="B26" s="6"/>
      <c r="C26" s="6"/>
      <c r="D26" s="6"/>
      <c r="E26" s="6"/>
      <c r="F26" s="6"/>
      <c r="G26" s="6"/>
    </row>
    <row r="27" spans="1:10" ht="29.25" customHeight="1">
      <c r="A27" s="81" t="s">
        <v>11</v>
      </c>
      <c r="B27" s="81"/>
      <c r="C27" s="81"/>
      <c r="D27" s="81"/>
      <c r="E27" s="81"/>
      <c r="F27" s="81"/>
      <c r="G27" s="81"/>
      <c r="H27" s="81"/>
      <c r="I27" s="10"/>
      <c r="J27" s="10"/>
    </row>
    <row r="31" spans="1:10">
      <c r="A31" s="13"/>
      <c r="B31" s="13"/>
      <c r="C31" s="13"/>
      <c r="D31" s="13"/>
      <c r="E31" s="13"/>
      <c r="F31" s="14" t="s">
        <v>4</v>
      </c>
      <c r="G31" s="13"/>
      <c r="H31" s="13"/>
    </row>
    <row r="32" spans="1:10">
      <c r="A32" s="13"/>
      <c r="B32" s="13"/>
      <c r="C32" s="13"/>
      <c r="D32" s="13"/>
      <c r="E32" s="13"/>
      <c r="F32" s="14" t="s">
        <v>5</v>
      </c>
      <c r="G32" s="13"/>
      <c r="H32" s="13"/>
    </row>
    <row r="33" spans="1:8">
      <c r="A33" s="13"/>
      <c r="B33" s="13"/>
      <c r="C33" s="13"/>
      <c r="D33" s="13"/>
      <c r="E33" s="13"/>
      <c r="F33" s="13"/>
      <c r="G33" s="13"/>
      <c r="H33" s="13"/>
    </row>
    <row r="34" spans="1:8">
      <c r="A34" s="13"/>
      <c r="B34" s="13"/>
      <c r="C34" s="13"/>
      <c r="D34" s="13"/>
      <c r="E34" s="13"/>
      <c r="F34" s="13"/>
      <c r="G34" s="13"/>
      <c r="H34" s="13"/>
    </row>
    <row r="35" spans="1:8">
      <c r="A35" s="13" t="s">
        <v>27</v>
      </c>
      <c r="B35" s="13"/>
      <c r="C35" s="13"/>
      <c r="D35" s="13"/>
      <c r="E35" s="13"/>
      <c r="F35" s="13"/>
      <c r="G35" s="13"/>
      <c r="H35" s="13"/>
    </row>
    <row r="36" spans="1:8">
      <c r="A36" s="15" t="s">
        <v>24</v>
      </c>
      <c r="B36" s="13"/>
      <c r="C36" s="13"/>
      <c r="D36" s="13"/>
      <c r="E36" s="13"/>
      <c r="F36" s="13"/>
      <c r="G36" s="13"/>
      <c r="H36" s="13"/>
    </row>
    <row r="37" spans="1:8">
      <c r="A37" s="15">
        <v>41101</v>
      </c>
    </row>
  </sheetData>
  <mergeCells count="8">
    <mergeCell ref="A25:H25"/>
    <mergeCell ref="A27:H27"/>
    <mergeCell ref="B15:G15"/>
    <mergeCell ref="A2:H2"/>
    <mergeCell ref="A14:H14"/>
    <mergeCell ref="H4:H5"/>
    <mergeCell ref="H15:H16"/>
    <mergeCell ref="B4:G4"/>
  </mergeCells>
  <phoneticPr fontId="1" type="noConversion"/>
  <pageMargins left="0.15748031496062992" right="0.15748031496062992" top="0.39370078740157483" bottom="0.19685039370078741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6"/>
  <sheetViews>
    <sheetView topLeftCell="A10" workbookViewId="0">
      <selection activeCell="G19" sqref="G19"/>
    </sheetView>
  </sheetViews>
  <sheetFormatPr defaultRowHeight="12.75"/>
  <cols>
    <col min="1" max="1" width="18.7109375" customWidth="1"/>
    <col min="5" max="5" width="13.5703125" customWidth="1"/>
    <col min="8" max="8" width="9.7109375" customWidth="1"/>
  </cols>
  <sheetData>
    <row r="1" spans="1:8" ht="15">
      <c r="A1" s="12" t="s">
        <v>9</v>
      </c>
      <c r="B1" s="1"/>
    </row>
    <row r="2" spans="1:8" ht="37.5" customHeight="1">
      <c r="A2" s="85" t="s">
        <v>58</v>
      </c>
      <c r="B2" s="85"/>
      <c r="C2" s="85"/>
      <c r="D2" s="85"/>
      <c r="E2" s="85"/>
      <c r="F2" s="85"/>
      <c r="G2" s="85"/>
      <c r="H2" s="85"/>
    </row>
    <row r="3" spans="1:8" ht="15.75" thickBot="1">
      <c r="A3" s="5"/>
      <c r="B3" s="5"/>
      <c r="C3" s="5"/>
      <c r="D3" s="5"/>
      <c r="E3" s="5"/>
      <c r="F3" s="5"/>
      <c r="G3" s="17"/>
    </row>
    <row r="4" spans="1:8">
      <c r="A4" s="36" t="s">
        <v>8</v>
      </c>
      <c r="B4" s="82" t="s">
        <v>12</v>
      </c>
      <c r="C4" s="83"/>
      <c r="D4" s="83"/>
      <c r="E4" s="83"/>
      <c r="F4" s="83"/>
      <c r="G4" s="84"/>
      <c r="H4" s="86" t="s">
        <v>19</v>
      </c>
    </row>
    <row r="5" spans="1:8">
      <c r="A5" s="20"/>
      <c r="B5" s="18" t="s">
        <v>13</v>
      </c>
      <c r="C5" s="18" t="s">
        <v>14</v>
      </c>
      <c r="D5" s="18" t="s">
        <v>15</v>
      </c>
      <c r="E5" s="18" t="s">
        <v>16</v>
      </c>
      <c r="F5" s="19" t="s">
        <v>17</v>
      </c>
      <c r="G5" s="29" t="s">
        <v>0</v>
      </c>
      <c r="H5" s="87"/>
    </row>
    <row r="6" spans="1:8" ht="25.5">
      <c r="A6" s="16" t="s">
        <v>6</v>
      </c>
      <c r="B6" s="21">
        <f>53+7606+2+14</f>
        <v>7675</v>
      </c>
      <c r="C6" s="22">
        <f>40+7332+3+11</f>
        <v>7386</v>
      </c>
      <c r="D6" s="22">
        <f>19+4526+1+4</f>
        <v>4550</v>
      </c>
      <c r="E6" s="22">
        <f>16+7225+1+5</f>
        <v>7247</v>
      </c>
      <c r="F6" s="22">
        <f>18+4758+2+3</f>
        <v>4781</v>
      </c>
      <c r="G6" s="22">
        <f>B6+C6+D6+E6+F6</f>
        <v>31639</v>
      </c>
      <c r="H6" s="32">
        <f>(G6/G10)</f>
        <v>0.49301129723412546</v>
      </c>
    </row>
    <row r="7" spans="1:8">
      <c r="A7" s="3" t="s">
        <v>1</v>
      </c>
      <c r="B7" s="21">
        <v>12</v>
      </c>
      <c r="C7" s="22">
        <v>69</v>
      </c>
      <c r="D7" s="22">
        <v>18</v>
      </c>
      <c r="E7" s="22">
        <v>32</v>
      </c>
      <c r="F7" s="22">
        <v>4</v>
      </c>
      <c r="G7" s="22">
        <f>B7+C7+D7+E7+F7</f>
        <v>135</v>
      </c>
      <c r="H7" s="32">
        <f>(G7/G10)</f>
        <v>2.1036229061160887E-3</v>
      </c>
    </row>
    <row r="8" spans="1:8">
      <c r="A8" s="3" t="s">
        <v>2</v>
      </c>
      <c r="B8" s="21">
        <v>1390</v>
      </c>
      <c r="C8" s="22">
        <v>1217</v>
      </c>
      <c r="D8" s="22">
        <v>829</v>
      </c>
      <c r="E8" s="22">
        <v>616</v>
      </c>
      <c r="F8" s="22">
        <v>1021</v>
      </c>
      <c r="G8" s="22">
        <f>B8+C8+D8+E8+F8</f>
        <v>5073</v>
      </c>
      <c r="H8" s="32">
        <f>(G8/G10)</f>
        <v>7.9049474094273472E-2</v>
      </c>
    </row>
    <row r="9" spans="1:8" ht="13.5" thickBot="1">
      <c r="A9" s="23" t="s">
        <v>3</v>
      </c>
      <c r="B9" s="24">
        <v>5174</v>
      </c>
      <c r="C9" s="25">
        <v>4640</v>
      </c>
      <c r="D9" s="25">
        <v>2913</v>
      </c>
      <c r="E9" s="22">
        <v>6953</v>
      </c>
      <c r="F9" s="25">
        <v>7648</v>
      </c>
      <c r="G9" s="25">
        <f>B9+C9+D9+E9+F9</f>
        <v>27328</v>
      </c>
      <c r="H9" s="37">
        <f>(G9/G10)</f>
        <v>0.42583560576548501</v>
      </c>
    </row>
    <row r="10" spans="1:8" ht="13.5" thickBot="1">
      <c r="A10" s="26" t="s">
        <v>0</v>
      </c>
      <c r="B10" s="27">
        <f t="shared" ref="B10:H10" si="0">SUM(B6:B9)</f>
        <v>14251</v>
      </c>
      <c r="C10" s="27">
        <f t="shared" si="0"/>
        <v>13312</v>
      </c>
      <c r="D10" s="27">
        <f t="shared" si="0"/>
        <v>8310</v>
      </c>
      <c r="E10" s="27">
        <f t="shared" si="0"/>
        <v>14848</v>
      </c>
      <c r="F10" s="27">
        <f t="shared" si="0"/>
        <v>13454</v>
      </c>
      <c r="G10" s="27">
        <f t="shared" si="0"/>
        <v>64175</v>
      </c>
      <c r="H10" s="38">
        <f t="shared" si="0"/>
        <v>1</v>
      </c>
    </row>
    <row r="11" spans="1:8">
      <c r="B11" s="7"/>
      <c r="C11" s="8"/>
    </row>
    <row r="12" spans="1:8" ht="15">
      <c r="A12" s="12"/>
      <c r="B12" s="1"/>
      <c r="H12" s="11"/>
    </row>
    <row r="13" spans="1:8" ht="15">
      <c r="A13" s="12" t="s">
        <v>10</v>
      </c>
      <c r="B13" s="1"/>
    </row>
    <row r="14" spans="1:8" ht="41.25" customHeight="1">
      <c r="A14" s="85" t="s">
        <v>59</v>
      </c>
      <c r="B14" s="85"/>
      <c r="C14" s="85"/>
      <c r="D14" s="85"/>
      <c r="E14" s="85"/>
      <c r="F14" s="85"/>
      <c r="G14" s="85"/>
      <c r="H14" s="85"/>
    </row>
    <row r="15" spans="1:8" ht="15.75" thickBot="1">
      <c r="A15" s="74"/>
      <c r="B15" s="74"/>
      <c r="C15" s="74"/>
      <c r="D15" s="74"/>
      <c r="E15" s="74"/>
      <c r="F15" s="74"/>
      <c r="G15" s="74"/>
      <c r="H15" s="74"/>
    </row>
    <row r="16" spans="1:8">
      <c r="A16" s="36" t="s">
        <v>8</v>
      </c>
      <c r="B16" s="82" t="s">
        <v>12</v>
      </c>
      <c r="C16" s="83"/>
      <c r="D16" s="83"/>
      <c r="E16" s="83"/>
      <c r="F16" s="83"/>
      <c r="G16" s="84"/>
      <c r="H16" s="86" t="s">
        <v>19</v>
      </c>
    </row>
    <row r="17" spans="1:8">
      <c r="A17" s="20"/>
      <c r="B17" s="18" t="s">
        <v>13</v>
      </c>
      <c r="C17" s="18" t="s">
        <v>14</v>
      </c>
      <c r="D17" s="18" t="s">
        <v>15</v>
      </c>
      <c r="E17" s="18" t="s">
        <v>16</v>
      </c>
      <c r="F17" s="19" t="s">
        <v>17</v>
      </c>
      <c r="G17" s="19" t="s">
        <v>0</v>
      </c>
      <c r="H17" s="87"/>
    </row>
    <row r="18" spans="1:8" ht="25.5">
      <c r="A18" s="16" t="s">
        <v>6</v>
      </c>
      <c r="B18" s="21">
        <v>6451</v>
      </c>
      <c r="C18" s="22">
        <v>4964</v>
      </c>
      <c r="D18" s="22">
        <v>2858</v>
      </c>
      <c r="E18" s="22">
        <v>1249</v>
      </c>
      <c r="F18" s="22">
        <v>2004</v>
      </c>
      <c r="G18" s="22">
        <f>B18+C18+D18+E18+F18</f>
        <v>17526</v>
      </c>
      <c r="H18" s="39">
        <f>(G18/G22)</f>
        <v>0.57921871901645849</v>
      </c>
    </row>
    <row r="19" spans="1:8">
      <c r="A19" s="3" t="s">
        <v>1</v>
      </c>
      <c r="B19" s="21">
        <v>116</v>
      </c>
      <c r="C19" s="22">
        <v>69</v>
      </c>
      <c r="D19" s="22">
        <v>71</v>
      </c>
      <c r="E19" s="22">
        <v>75</v>
      </c>
      <c r="F19" s="22">
        <v>1</v>
      </c>
      <c r="G19" s="22">
        <f>B19+C19+D19+E19+F19</f>
        <v>332</v>
      </c>
      <c r="H19" s="39">
        <f>(G19/G22)</f>
        <v>1.097230484499967E-2</v>
      </c>
    </row>
    <row r="20" spans="1:8">
      <c r="A20" s="3" t="s">
        <v>2</v>
      </c>
      <c r="B20" s="21">
        <v>611</v>
      </c>
      <c r="C20" s="22">
        <v>894</v>
      </c>
      <c r="D20" s="22">
        <v>176</v>
      </c>
      <c r="E20" s="22">
        <v>57</v>
      </c>
      <c r="F20" s="22">
        <v>789</v>
      </c>
      <c r="G20" s="22">
        <f>B20+C20+D20+E20+F20</f>
        <v>2527</v>
      </c>
      <c r="H20" s="39">
        <f>(G20/G22)</f>
        <v>8.3515103443717362E-2</v>
      </c>
    </row>
    <row r="21" spans="1:8" ht="13.5" thickBot="1">
      <c r="A21" s="23" t="s">
        <v>3</v>
      </c>
      <c r="B21" s="24">
        <v>3044</v>
      </c>
      <c r="C21" s="22">
        <v>2792</v>
      </c>
      <c r="D21" s="25">
        <v>1227</v>
      </c>
      <c r="E21" s="22">
        <v>816</v>
      </c>
      <c r="F21" s="25">
        <v>1994</v>
      </c>
      <c r="G21" s="25">
        <f>B21+C21+D21+E21+F21</f>
        <v>9873</v>
      </c>
      <c r="H21" s="40">
        <f>(G21/G22)</f>
        <v>0.32629387269482452</v>
      </c>
    </row>
    <row r="22" spans="1:8" ht="13.5" thickBot="1">
      <c r="A22" s="26" t="s">
        <v>0</v>
      </c>
      <c r="B22" s="27">
        <f t="shared" ref="B22:H22" si="1">SUM(B18:B21)</f>
        <v>10222</v>
      </c>
      <c r="C22" s="27">
        <f t="shared" si="1"/>
        <v>8719</v>
      </c>
      <c r="D22" s="27">
        <f t="shared" si="1"/>
        <v>4332</v>
      </c>
      <c r="E22" s="27">
        <f t="shared" si="1"/>
        <v>2197</v>
      </c>
      <c r="F22" s="27">
        <f t="shared" si="1"/>
        <v>4788</v>
      </c>
      <c r="G22" s="27">
        <f t="shared" si="1"/>
        <v>30258</v>
      </c>
      <c r="H22" s="28">
        <f t="shared" si="1"/>
        <v>1</v>
      </c>
    </row>
    <row r="23" spans="1:8">
      <c r="A23" s="9"/>
    </row>
    <row r="25" spans="1:8" ht="44.25" customHeight="1">
      <c r="A25" s="80" t="s">
        <v>7</v>
      </c>
      <c r="B25" s="80"/>
      <c r="C25" s="80"/>
      <c r="D25" s="80"/>
      <c r="E25" s="80"/>
      <c r="F25" s="80"/>
      <c r="G25" s="80"/>
      <c r="H25" s="80"/>
    </row>
    <row r="26" spans="1:8">
      <c r="A26" s="6"/>
      <c r="B26" s="6"/>
      <c r="C26" s="6"/>
      <c r="D26" s="6"/>
      <c r="E26" s="6"/>
      <c r="F26" s="6"/>
      <c r="G26" s="6"/>
    </row>
    <row r="27" spans="1:8" ht="27" customHeight="1">
      <c r="A27" s="81" t="s">
        <v>11</v>
      </c>
      <c r="B27" s="81"/>
      <c r="C27" s="81"/>
      <c r="D27" s="81"/>
      <c r="E27" s="81"/>
      <c r="F27" s="81"/>
      <c r="G27" s="81"/>
      <c r="H27" s="81"/>
    </row>
    <row r="30" spans="1:8">
      <c r="A30" s="13"/>
      <c r="B30" s="13"/>
      <c r="C30" s="13"/>
      <c r="D30" s="13"/>
      <c r="F30" s="13"/>
      <c r="G30" s="14" t="s">
        <v>4</v>
      </c>
      <c r="H30" s="13"/>
    </row>
    <row r="31" spans="1:8">
      <c r="A31" s="13"/>
      <c r="B31" s="13"/>
      <c r="C31" s="13"/>
      <c r="D31" s="13"/>
      <c r="F31" s="13"/>
      <c r="G31" s="14" t="s">
        <v>5</v>
      </c>
      <c r="H31" s="13"/>
    </row>
    <row r="32" spans="1:8">
      <c r="A32" s="13"/>
      <c r="B32" s="13"/>
      <c r="C32" s="13"/>
      <c r="D32" s="13"/>
      <c r="E32" s="13"/>
      <c r="F32" s="13"/>
      <c r="G32" s="13"/>
      <c r="H32" s="13"/>
    </row>
    <row r="33" spans="1:8">
      <c r="A33" s="13"/>
      <c r="B33" s="13"/>
      <c r="C33" s="13"/>
      <c r="D33" s="13"/>
      <c r="E33" s="13"/>
      <c r="F33" s="13"/>
      <c r="G33" s="13"/>
      <c r="H33" s="13"/>
    </row>
    <row r="34" spans="1:8">
      <c r="A34" s="13" t="s">
        <v>60</v>
      </c>
      <c r="B34" s="13"/>
      <c r="C34" s="13"/>
      <c r="D34" s="13"/>
      <c r="E34" s="13"/>
      <c r="F34" s="13"/>
      <c r="G34" s="13"/>
      <c r="H34" s="13"/>
    </row>
    <row r="35" spans="1:8">
      <c r="A35" s="15" t="s">
        <v>50</v>
      </c>
      <c r="B35" s="13"/>
      <c r="C35" s="13"/>
      <c r="D35" s="13"/>
      <c r="E35" s="13"/>
      <c r="F35" s="13"/>
      <c r="G35" s="13"/>
      <c r="H35" s="13"/>
    </row>
    <row r="36" spans="1:8">
      <c r="A36" s="62">
        <v>43356</v>
      </c>
    </row>
  </sheetData>
  <mergeCells count="8">
    <mergeCell ref="A25:H25"/>
    <mergeCell ref="A27:H27"/>
    <mergeCell ref="A2:H2"/>
    <mergeCell ref="B4:G4"/>
    <mergeCell ref="H4:H5"/>
    <mergeCell ref="A14:H14"/>
    <mergeCell ref="B16:G16"/>
    <mergeCell ref="H16:H17"/>
  </mergeCells>
  <pageMargins left="0.7" right="0.7" top="0.75" bottom="0.75" header="0.3" footer="0.3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6"/>
  <sheetViews>
    <sheetView tabSelected="1" workbookViewId="0">
      <selection activeCell="G19" sqref="G19"/>
    </sheetView>
  </sheetViews>
  <sheetFormatPr defaultRowHeight="12.75"/>
  <cols>
    <col min="1" max="1" width="18.7109375" customWidth="1"/>
    <col min="5" max="5" width="13.5703125" customWidth="1"/>
    <col min="8" max="8" width="9.7109375" customWidth="1"/>
  </cols>
  <sheetData>
    <row r="1" spans="1:8" ht="15">
      <c r="A1" s="12" t="s">
        <v>9</v>
      </c>
      <c r="B1" s="1"/>
    </row>
    <row r="2" spans="1:8" ht="37.5" customHeight="1">
      <c r="A2" s="85" t="s">
        <v>61</v>
      </c>
      <c r="B2" s="85"/>
      <c r="C2" s="85"/>
      <c r="D2" s="85"/>
      <c r="E2" s="85"/>
      <c r="F2" s="85"/>
      <c r="G2" s="85"/>
      <c r="H2" s="85"/>
    </row>
    <row r="3" spans="1:8" ht="15.75" thickBot="1">
      <c r="A3" s="5"/>
      <c r="B3" s="5"/>
      <c r="C3" s="5"/>
      <c r="D3" s="5"/>
      <c r="E3" s="5"/>
      <c r="F3" s="5"/>
      <c r="G3" s="17"/>
    </row>
    <row r="4" spans="1:8">
      <c r="A4" s="88" t="s">
        <v>8</v>
      </c>
      <c r="B4" s="82" t="s">
        <v>12</v>
      </c>
      <c r="C4" s="83"/>
      <c r="D4" s="83"/>
      <c r="E4" s="83"/>
      <c r="F4" s="83"/>
      <c r="G4" s="84"/>
      <c r="H4" s="86" t="s">
        <v>19</v>
      </c>
    </row>
    <row r="5" spans="1:8" ht="26.25" customHeight="1">
      <c r="A5" s="89"/>
      <c r="B5" s="18" t="s">
        <v>13</v>
      </c>
      <c r="C5" s="18" t="s">
        <v>14</v>
      </c>
      <c r="D5" s="18" t="s">
        <v>15</v>
      </c>
      <c r="E5" s="18" t="s">
        <v>16</v>
      </c>
      <c r="F5" s="19" t="s">
        <v>17</v>
      </c>
      <c r="G5" s="29" t="s">
        <v>0</v>
      </c>
      <c r="H5" s="87"/>
    </row>
    <row r="6" spans="1:8" ht="25.5">
      <c r="A6" s="16" t="s">
        <v>6</v>
      </c>
      <c r="B6" s="21">
        <v>7574</v>
      </c>
      <c r="C6" s="22">
        <v>7602</v>
      </c>
      <c r="D6" s="22">
        <v>4765</v>
      </c>
      <c r="E6" s="22">
        <v>7326</v>
      </c>
      <c r="F6" s="22">
        <v>4738</v>
      </c>
      <c r="G6" s="22">
        <f>B6+C6+D6+E6+F6</f>
        <v>32005</v>
      </c>
      <c r="H6" s="32">
        <f>(G6/G10)</f>
        <v>0.46537158477891033</v>
      </c>
    </row>
    <row r="7" spans="1:8">
      <c r="A7" s="3" t="s">
        <v>1</v>
      </c>
      <c r="B7" s="21">
        <v>25</v>
      </c>
      <c r="C7" s="22">
        <v>67</v>
      </c>
      <c r="D7" s="22">
        <v>23</v>
      </c>
      <c r="E7" s="22">
        <v>50</v>
      </c>
      <c r="F7" s="22">
        <v>6</v>
      </c>
      <c r="G7" s="22">
        <f>B7+C7+D7+E7+F7</f>
        <v>171</v>
      </c>
      <c r="H7" s="32">
        <f>(G7/G10)</f>
        <v>2.4864408997717128E-3</v>
      </c>
    </row>
    <row r="8" spans="1:8">
      <c r="A8" s="3" t="s">
        <v>2</v>
      </c>
      <c r="B8" s="21">
        <v>1897</v>
      </c>
      <c r="C8" s="22">
        <v>1496</v>
      </c>
      <c r="D8" s="22">
        <v>1017</v>
      </c>
      <c r="E8" s="22">
        <v>747</v>
      </c>
      <c r="F8" s="22">
        <v>1129</v>
      </c>
      <c r="G8" s="22">
        <f>B8+C8+D8+E8+F8</f>
        <v>6286</v>
      </c>
      <c r="H8" s="32">
        <f>(G8/G10)</f>
        <v>9.1402149099210447E-2</v>
      </c>
    </row>
    <row r="9" spans="1:8" ht="13.5" thickBot="1">
      <c r="A9" s="23" t="s">
        <v>3</v>
      </c>
      <c r="B9" s="24">
        <v>5739</v>
      </c>
      <c r="C9" s="25">
        <v>5020</v>
      </c>
      <c r="D9" s="25">
        <v>3491</v>
      </c>
      <c r="E9" s="22">
        <v>7835</v>
      </c>
      <c r="F9" s="25">
        <v>8226</v>
      </c>
      <c r="G9" s="25">
        <f>B9+C9+D9+E9+F9</f>
        <v>30311</v>
      </c>
      <c r="H9" s="37">
        <f>(G9/G10)</f>
        <v>0.44073982522210753</v>
      </c>
    </row>
    <row r="10" spans="1:8" ht="13.5" thickBot="1">
      <c r="A10" s="26" t="s">
        <v>0</v>
      </c>
      <c r="B10" s="27">
        <f t="shared" ref="B10:H10" si="0">SUM(B6:B9)</f>
        <v>15235</v>
      </c>
      <c r="C10" s="27">
        <f t="shared" si="0"/>
        <v>14185</v>
      </c>
      <c r="D10" s="27">
        <f t="shared" si="0"/>
        <v>9296</v>
      </c>
      <c r="E10" s="27">
        <f t="shared" si="0"/>
        <v>15958</v>
      </c>
      <c r="F10" s="27">
        <f t="shared" si="0"/>
        <v>14099</v>
      </c>
      <c r="G10" s="27">
        <f t="shared" si="0"/>
        <v>68773</v>
      </c>
      <c r="H10" s="38">
        <f t="shared" si="0"/>
        <v>1</v>
      </c>
    </row>
    <row r="11" spans="1:8">
      <c r="B11" s="7"/>
      <c r="C11" s="8"/>
    </row>
    <row r="12" spans="1:8" ht="15">
      <c r="A12" s="12"/>
      <c r="B12" s="1"/>
      <c r="H12" s="11"/>
    </row>
    <row r="13" spans="1:8" ht="15">
      <c r="A13" s="12" t="s">
        <v>10</v>
      </c>
      <c r="B13" s="1"/>
    </row>
    <row r="14" spans="1:8" ht="41.25" customHeight="1">
      <c r="A14" s="85" t="s">
        <v>62</v>
      </c>
      <c r="B14" s="85"/>
      <c r="C14" s="85"/>
      <c r="D14" s="85"/>
      <c r="E14" s="85"/>
      <c r="F14" s="85"/>
      <c r="G14" s="85"/>
      <c r="H14" s="85"/>
    </row>
    <row r="15" spans="1:8" ht="15.75" thickBot="1">
      <c r="A15" s="75"/>
      <c r="B15" s="75"/>
      <c r="C15" s="75"/>
      <c r="D15" s="75"/>
      <c r="E15" s="75"/>
      <c r="F15" s="75"/>
      <c r="G15" s="75"/>
      <c r="H15" s="75"/>
    </row>
    <row r="16" spans="1:8">
      <c r="A16" s="88" t="s">
        <v>8</v>
      </c>
      <c r="B16" s="82" t="s">
        <v>12</v>
      </c>
      <c r="C16" s="83"/>
      <c r="D16" s="83"/>
      <c r="E16" s="83"/>
      <c r="F16" s="83"/>
      <c r="G16" s="84"/>
      <c r="H16" s="86" t="s">
        <v>19</v>
      </c>
    </row>
    <row r="17" spans="1:8" ht="27" customHeight="1">
      <c r="A17" s="89"/>
      <c r="B17" s="18" t="s">
        <v>13</v>
      </c>
      <c r="C17" s="18" t="s">
        <v>14</v>
      </c>
      <c r="D17" s="18" t="s">
        <v>15</v>
      </c>
      <c r="E17" s="18" t="s">
        <v>16</v>
      </c>
      <c r="F17" s="19" t="s">
        <v>17</v>
      </c>
      <c r="G17" s="19" t="s">
        <v>0</v>
      </c>
      <c r="H17" s="87"/>
    </row>
    <row r="18" spans="1:8" ht="25.5">
      <c r="A18" s="16" t="s">
        <v>6</v>
      </c>
      <c r="B18" s="21">
        <v>6990</v>
      </c>
      <c r="C18" s="22">
        <v>5374</v>
      </c>
      <c r="D18" s="22">
        <v>3037</v>
      </c>
      <c r="E18" s="22">
        <v>1278</v>
      </c>
      <c r="F18" s="22">
        <v>2183</v>
      </c>
      <c r="G18" s="22">
        <f>B18+C18+D18+E18+F18</f>
        <v>18862</v>
      </c>
      <c r="H18" s="39">
        <f>(G18/G22)</f>
        <v>0.53545676488957017</v>
      </c>
    </row>
    <row r="19" spans="1:8">
      <c r="A19" s="3" t="s">
        <v>1</v>
      </c>
      <c r="B19" s="21">
        <v>263</v>
      </c>
      <c r="C19" s="22">
        <v>81</v>
      </c>
      <c r="D19" s="22">
        <v>206</v>
      </c>
      <c r="E19" s="22">
        <v>143</v>
      </c>
      <c r="F19" s="22">
        <v>21</v>
      </c>
      <c r="G19" s="22">
        <f>B19+C19+D19+E19+F19</f>
        <v>714</v>
      </c>
      <c r="H19" s="39">
        <f>(G19/G22)</f>
        <v>2.0269119400442855E-2</v>
      </c>
    </row>
    <row r="20" spans="1:8">
      <c r="A20" s="3" t="s">
        <v>2</v>
      </c>
      <c r="B20" s="21">
        <v>857</v>
      </c>
      <c r="C20" s="22">
        <v>1464</v>
      </c>
      <c r="D20" s="22">
        <v>238</v>
      </c>
      <c r="E20" s="22">
        <v>63</v>
      </c>
      <c r="F20" s="22">
        <v>1020</v>
      </c>
      <c r="G20" s="22">
        <f>B20+C20+D20+E20+F20</f>
        <v>3642</v>
      </c>
      <c r="H20" s="39">
        <f>(G20/G22)</f>
        <v>0.10338954181570431</v>
      </c>
    </row>
    <row r="21" spans="1:8" ht="13.5" thickBot="1">
      <c r="A21" s="23" t="s">
        <v>3</v>
      </c>
      <c r="B21" s="24">
        <v>3910</v>
      </c>
      <c r="C21" s="22">
        <v>3563</v>
      </c>
      <c r="D21" s="25">
        <v>1476</v>
      </c>
      <c r="E21" s="22">
        <v>890</v>
      </c>
      <c r="F21" s="25">
        <v>2169</v>
      </c>
      <c r="G21" s="25">
        <f>B21+C21+D21+E21+F21</f>
        <v>12008</v>
      </c>
      <c r="H21" s="40">
        <f>(G21/G22)</f>
        <v>0.34088457389428262</v>
      </c>
    </row>
    <row r="22" spans="1:8" ht="13.5" thickBot="1">
      <c r="A22" s="26" t="s">
        <v>0</v>
      </c>
      <c r="B22" s="27">
        <f t="shared" ref="B22:H22" si="1">SUM(B18:B21)</f>
        <v>12020</v>
      </c>
      <c r="C22" s="27">
        <f t="shared" si="1"/>
        <v>10482</v>
      </c>
      <c r="D22" s="27">
        <f t="shared" si="1"/>
        <v>4957</v>
      </c>
      <c r="E22" s="27">
        <f t="shared" si="1"/>
        <v>2374</v>
      </c>
      <c r="F22" s="27">
        <f t="shared" si="1"/>
        <v>5393</v>
      </c>
      <c r="G22" s="27">
        <f t="shared" si="1"/>
        <v>35226</v>
      </c>
      <c r="H22" s="28">
        <f t="shared" si="1"/>
        <v>0.99999999999999989</v>
      </c>
    </row>
    <row r="23" spans="1:8">
      <c r="A23" s="9"/>
    </row>
    <row r="25" spans="1:8" ht="44.25" customHeight="1">
      <c r="A25" s="80" t="s">
        <v>7</v>
      </c>
      <c r="B25" s="80"/>
      <c r="C25" s="80"/>
      <c r="D25" s="80"/>
      <c r="E25" s="80"/>
      <c r="F25" s="80"/>
      <c r="G25" s="80"/>
      <c r="H25" s="80"/>
    </row>
    <row r="26" spans="1:8">
      <c r="A26" s="6"/>
      <c r="B26" s="6"/>
      <c r="C26" s="6"/>
      <c r="D26" s="6"/>
      <c r="E26" s="6"/>
      <c r="F26" s="6"/>
      <c r="G26" s="6"/>
    </row>
    <row r="27" spans="1:8" ht="27" customHeight="1">
      <c r="A27" s="81" t="s">
        <v>11</v>
      </c>
      <c r="B27" s="81"/>
      <c r="C27" s="81"/>
      <c r="D27" s="81"/>
      <c r="E27" s="81"/>
      <c r="F27" s="81"/>
      <c r="G27" s="81"/>
      <c r="H27" s="81"/>
    </row>
    <row r="30" spans="1:8">
      <c r="A30" s="13"/>
      <c r="B30" s="13"/>
      <c r="C30" s="13"/>
      <c r="D30" s="13"/>
      <c r="F30" s="13"/>
      <c r="G30" s="14" t="s">
        <v>4</v>
      </c>
      <c r="H30" s="13"/>
    </row>
    <row r="31" spans="1:8">
      <c r="A31" s="13"/>
      <c r="B31" s="13"/>
      <c r="C31" s="13"/>
      <c r="D31" s="13"/>
      <c r="F31" s="13"/>
      <c r="G31" s="14" t="s">
        <v>5</v>
      </c>
      <c r="H31" s="13"/>
    </row>
    <row r="32" spans="1:8">
      <c r="A32" s="13"/>
      <c r="B32" s="13"/>
      <c r="C32" s="13"/>
      <c r="D32" s="13"/>
      <c r="E32" s="13"/>
      <c r="F32" s="13"/>
      <c r="G32" s="13"/>
      <c r="H32" s="13"/>
    </row>
    <row r="33" spans="1:8">
      <c r="A33" s="13"/>
      <c r="B33" s="13"/>
      <c r="C33" s="13"/>
      <c r="D33" s="13"/>
      <c r="E33" s="13"/>
      <c r="F33" s="13"/>
      <c r="G33" s="13"/>
      <c r="H33" s="13"/>
    </row>
    <row r="34" spans="1:8">
      <c r="A34" s="13" t="s">
        <v>63</v>
      </c>
      <c r="B34" s="13"/>
      <c r="C34" s="13"/>
      <c r="D34" s="13"/>
      <c r="E34" s="13"/>
      <c r="F34" s="13"/>
      <c r="G34" s="13"/>
      <c r="H34" s="13"/>
    </row>
    <row r="35" spans="1:8">
      <c r="A35" s="15" t="s">
        <v>50</v>
      </c>
      <c r="B35" s="13"/>
      <c r="C35" s="13"/>
      <c r="D35" s="13"/>
      <c r="E35" s="13"/>
      <c r="F35" s="13"/>
      <c r="G35" s="13"/>
      <c r="H35" s="13"/>
    </row>
    <row r="36" spans="1:8">
      <c r="A36" s="62">
        <v>43658</v>
      </c>
    </row>
  </sheetData>
  <mergeCells count="10">
    <mergeCell ref="A25:H25"/>
    <mergeCell ref="A27:H27"/>
    <mergeCell ref="A4:A5"/>
    <mergeCell ref="A16:A17"/>
    <mergeCell ref="A2:H2"/>
    <mergeCell ref="B4:G4"/>
    <mergeCell ref="H4:H5"/>
    <mergeCell ref="A14:H14"/>
    <mergeCell ref="B16:G16"/>
    <mergeCell ref="H16:H17"/>
  </mergeCells>
  <pageMargins left="0.7" right="0.7" top="0.75" bottom="0.75" header="0.3" footer="0.3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47"/>
  <sheetViews>
    <sheetView workbookViewId="0">
      <selection activeCell="J42" sqref="J42"/>
    </sheetView>
  </sheetViews>
  <sheetFormatPr defaultRowHeight="12.75"/>
  <cols>
    <col min="1" max="1" width="16" customWidth="1"/>
    <col min="2" max="5" width="12.7109375" customWidth="1"/>
  </cols>
  <sheetData>
    <row r="1" spans="1:5" ht="16.5" customHeight="1">
      <c r="A1" s="12" t="s">
        <v>9</v>
      </c>
      <c r="B1" s="1"/>
    </row>
    <row r="2" spans="1:5" ht="11.25" customHeight="1">
      <c r="A2" s="12"/>
      <c r="B2" s="1"/>
    </row>
    <row r="3" spans="1:5" ht="30.75" customHeight="1">
      <c r="A3" s="85" t="s">
        <v>36</v>
      </c>
      <c r="B3" s="85"/>
      <c r="C3" s="85"/>
      <c r="D3" s="85"/>
      <c r="E3" s="85"/>
    </row>
    <row r="4" spans="1:5" ht="15.75" thickBot="1">
      <c r="A4" s="5"/>
      <c r="B4" s="5"/>
      <c r="C4" s="5"/>
      <c r="D4" s="5"/>
      <c r="E4" s="5"/>
    </row>
    <row r="5" spans="1:5" ht="20.100000000000001" customHeight="1">
      <c r="A5" s="36" t="s">
        <v>8</v>
      </c>
      <c r="B5" s="82" t="s">
        <v>35</v>
      </c>
      <c r="C5" s="83"/>
      <c r="D5" s="83"/>
      <c r="E5" s="90"/>
    </row>
    <row r="6" spans="1:5" ht="20.100000000000001" customHeight="1">
      <c r="A6" s="20"/>
      <c r="B6" s="18" t="s">
        <v>31</v>
      </c>
      <c r="C6" s="18" t="s">
        <v>32</v>
      </c>
      <c r="D6" s="18" t="s">
        <v>33</v>
      </c>
      <c r="E6" s="47" t="s">
        <v>34</v>
      </c>
    </row>
    <row r="7" spans="1:5" ht="25.5">
      <c r="A7" s="16" t="s">
        <v>6</v>
      </c>
      <c r="B7" s="41">
        <f>('2009'!G6/'2008'!G6)-1</f>
        <v>-4.9409921159590642E-2</v>
      </c>
      <c r="C7" s="42">
        <f>('2010'!G6/'2009'!G6)-1</f>
        <v>2.8539048011539281E-2</v>
      </c>
      <c r="D7" s="43">
        <f>('2011'!G6/'2010'!G6)-1</f>
        <v>1.3222478212961963E-2</v>
      </c>
      <c r="E7" s="48">
        <f>('2011'!G6/'2008'!G6)-1</f>
        <v>-9.3531168894764871E-3</v>
      </c>
    </row>
    <row r="8" spans="1:5" ht="20.100000000000001" customHeight="1">
      <c r="A8" s="3" t="s">
        <v>1</v>
      </c>
      <c r="B8" s="41">
        <f>('2009'!G7/'2008'!G7)-1</f>
        <v>-0.11702127659574468</v>
      </c>
      <c r="C8" s="42">
        <f>('2010'!G7/'2009'!G7)-1</f>
        <v>0.73493975903614461</v>
      </c>
      <c r="D8" s="43">
        <f>('2011'!G7/'2010'!G7)-1</f>
        <v>6.25E-2</v>
      </c>
      <c r="E8" s="48">
        <f>('2011'!G7/'2008'!G7)-1</f>
        <v>0.62765957446808507</v>
      </c>
    </row>
    <row r="9" spans="1:5" ht="20.100000000000001" customHeight="1">
      <c r="A9" s="3" t="s">
        <v>2</v>
      </c>
      <c r="B9" s="41">
        <f>('2009'!G8/'2008'!G8)-1</f>
        <v>-0.1092077087794433</v>
      </c>
      <c r="C9" s="42">
        <f>('2010'!G8/'2009'!G8)-1</f>
        <v>-0.13942307692307687</v>
      </c>
      <c r="D9" s="43">
        <f>('2011'!G8/'2010'!G8)-1</f>
        <v>-0.16094706038840112</v>
      </c>
      <c r="E9" s="48">
        <f>('2011'!G8/'2008'!G8)-1</f>
        <v>-0.35678596920566941</v>
      </c>
    </row>
    <row r="10" spans="1:5" ht="20.100000000000001" customHeight="1" thickBot="1">
      <c r="A10" s="23" t="s">
        <v>3</v>
      </c>
      <c r="B10" s="57">
        <f>('2009'!G9/'2008'!G9)-1</f>
        <v>2.6824343813094842E-2</v>
      </c>
      <c r="C10" s="58">
        <f>('2010'!G9/'2009'!G9)-1</f>
        <v>0.10651685393258425</v>
      </c>
      <c r="D10" s="59">
        <f>('2011'!G9/'2010'!G9)-1</f>
        <v>0.14383631194151092</v>
      </c>
      <c r="E10" s="61">
        <f>('2011'!G9/'2008'!G9)-1</f>
        <v>0.29962503605422564</v>
      </c>
    </row>
    <row r="11" spans="1:5" ht="15.75" customHeight="1" thickBot="1">
      <c r="A11" s="26" t="s">
        <v>0</v>
      </c>
      <c r="B11" s="44">
        <f>('2009'!G10/'2008'!G10)-1</f>
        <v>-3.4118807310573485E-2</v>
      </c>
      <c r="C11" s="44">
        <f>('2010'!G10/'2009'!G10)-1</f>
        <v>2.808976559275278E-2</v>
      </c>
      <c r="D11" s="44">
        <f>('2011'!G10/'2010'!G10)-1</f>
        <v>4.0064238018764353E-2</v>
      </c>
      <c r="E11" s="60">
        <f>('2011'!G10/'2008'!G10)-1</f>
        <v>3.279686090186118E-2</v>
      </c>
    </row>
    <row r="12" spans="1:5" ht="13.5" customHeight="1">
      <c r="A12" s="53"/>
      <c r="B12" s="54"/>
      <c r="C12" s="55"/>
      <c r="D12" s="56"/>
      <c r="E12" s="56"/>
    </row>
    <row r="13" spans="1:5" ht="15">
      <c r="A13" s="12" t="s">
        <v>10</v>
      </c>
      <c r="B13" s="1"/>
    </row>
    <row r="14" spans="1:5" ht="12" customHeight="1">
      <c r="A14" s="12"/>
      <c r="B14" s="1"/>
    </row>
    <row r="15" spans="1:5" ht="29.25" customHeight="1">
      <c r="A15" s="85" t="s">
        <v>37</v>
      </c>
      <c r="B15" s="85"/>
      <c r="C15" s="85"/>
      <c r="D15" s="85"/>
      <c r="E15" s="85"/>
    </row>
    <row r="16" spans="1:5" ht="15.75" thickBot="1">
      <c r="A16" s="35"/>
      <c r="B16" s="35"/>
      <c r="C16" s="35"/>
      <c r="D16" s="35"/>
      <c r="E16" s="35"/>
    </row>
    <row r="17" spans="1:7" ht="27.75" customHeight="1">
      <c r="A17" s="36" t="s">
        <v>8</v>
      </c>
      <c r="B17" s="82" t="s">
        <v>35</v>
      </c>
      <c r="C17" s="83"/>
      <c r="D17" s="83"/>
      <c r="E17" s="90"/>
    </row>
    <row r="18" spans="1:7" ht="18" customHeight="1">
      <c r="A18" s="20"/>
      <c r="B18" s="18" t="s">
        <v>31</v>
      </c>
      <c r="C18" s="18" t="s">
        <v>32</v>
      </c>
      <c r="D18" s="18" t="s">
        <v>33</v>
      </c>
      <c r="E18" s="47" t="s">
        <v>34</v>
      </c>
    </row>
    <row r="19" spans="1:7" ht="25.5">
      <c r="A19" s="16" t="s">
        <v>6</v>
      </c>
      <c r="B19" s="41">
        <f>('2009'!G18/'2008'!G17)-1</f>
        <v>-3.1054395670960688E-2</v>
      </c>
      <c r="C19" s="41">
        <f>('2010'!H18/'2009'!H18)-1</f>
        <v>3.8224349317410811E-2</v>
      </c>
      <c r="D19" s="41">
        <f>('2011'!G18/'2010'!G18)-1</f>
        <v>-6.15742440935243E-2</v>
      </c>
      <c r="E19" s="51">
        <f>('2011'!H18/'2008'!H17)-1</f>
        <v>4.2855654100137697E-2</v>
      </c>
    </row>
    <row r="20" spans="1:7" ht="20.100000000000001" customHeight="1">
      <c r="A20" s="3" t="s">
        <v>1</v>
      </c>
      <c r="B20" s="41">
        <f>('2009'!G19/'2008'!G18)-1</f>
        <v>-0.13603925066904554</v>
      </c>
      <c r="C20" s="41">
        <f>('2010'!H19/'2009'!H19)-1</f>
        <v>-0.24642144148416745</v>
      </c>
      <c r="D20" s="41">
        <f>('2011'!G19/'2010'!G19)-1</f>
        <v>-0.26671309192200554</v>
      </c>
      <c r="E20" s="51">
        <f>('2011'!H19/'2008'!H18)-1</f>
        <v>-0.47261211260170788</v>
      </c>
    </row>
    <row r="21" spans="1:7" ht="20.100000000000001" customHeight="1">
      <c r="A21" s="3" t="s">
        <v>2</v>
      </c>
      <c r="B21" s="41">
        <f>('2009'!G20/'2008'!G19)-1</f>
        <v>-2.0892351274787502E-2</v>
      </c>
      <c r="C21" s="41">
        <f>('2010'!H20/'2009'!H20)-1</f>
        <v>-0.117141364819352</v>
      </c>
      <c r="D21" s="41">
        <f>('2011'!G20/'2010'!G20)-1</f>
        <v>-0.127420362273579</v>
      </c>
      <c r="E21" s="51">
        <f>('2011'!H20/'2008'!H19)-1</f>
        <v>-0.16677870489661328</v>
      </c>
    </row>
    <row r="22" spans="1:7" ht="20.100000000000001" customHeight="1" thickBot="1">
      <c r="A22" s="49" t="s">
        <v>3</v>
      </c>
      <c r="B22" s="50">
        <f>('2009'!G21/'2008'!G20)-1</f>
        <v>-2.1433905899925332E-2</v>
      </c>
      <c r="C22" s="50">
        <f>('2010'!H21/'2009'!H21)-1</f>
        <v>1.5870796159955347E-2</v>
      </c>
      <c r="D22" s="50">
        <f>('2011'!G21/'2010'!G21)-1</f>
        <v>-2.5429553264604832E-2</v>
      </c>
      <c r="E22" s="52">
        <f>('2011'!H21/'2008'!H20)-1</f>
        <v>7.0226132877325709E-2</v>
      </c>
    </row>
    <row r="23" spans="1:7" ht="20.25" customHeight="1" thickBot="1">
      <c r="A23" s="26" t="s">
        <v>0</v>
      </c>
      <c r="B23" s="44">
        <f>('2009'!G22/'2008'!G21)-1</f>
        <v>-3.2122146688964626E-2</v>
      </c>
      <c r="C23" s="44">
        <f>('2010'!G22/'2009'!G22)-1</f>
        <v>-1.622385782245761E-2</v>
      </c>
      <c r="D23" s="44">
        <f>('2011'!G22/'2010'!G22)-1</f>
        <v>-6.4711115166168676E-2</v>
      </c>
      <c r="E23" s="60">
        <f>('2011'!G22/'2008'!G21)-1</f>
        <v>-0.10944117455422109</v>
      </c>
    </row>
    <row r="25" spans="1:7" ht="43.5" customHeight="1">
      <c r="A25" s="80" t="s">
        <v>7</v>
      </c>
      <c r="B25" s="80"/>
      <c r="C25" s="80"/>
      <c r="D25" s="80"/>
      <c r="E25" s="80"/>
      <c r="F25" s="80"/>
      <c r="G25" s="80"/>
    </row>
    <row r="26" spans="1:7">
      <c r="A26" s="6"/>
      <c r="B26" s="6"/>
      <c r="C26" s="6"/>
      <c r="D26" s="6"/>
      <c r="E26" s="6"/>
    </row>
    <row r="27" spans="1:7" ht="30" customHeight="1">
      <c r="A27" s="81" t="s">
        <v>11</v>
      </c>
      <c r="B27" s="81"/>
      <c r="C27" s="81"/>
      <c r="D27" s="81"/>
      <c r="E27" s="81"/>
      <c r="F27" s="81"/>
      <c r="G27" s="81"/>
    </row>
    <row r="38" spans="1:7">
      <c r="A38" s="13"/>
      <c r="B38" s="13"/>
      <c r="C38" s="13"/>
      <c r="D38" s="13"/>
      <c r="E38" s="13"/>
    </row>
    <row r="39" spans="1:7">
      <c r="A39" s="13"/>
      <c r="B39" s="13"/>
      <c r="C39" s="13"/>
      <c r="D39" s="13"/>
      <c r="E39" s="13"/>
    </row>
    <row r="40" spans="1:7">
      <c r="A40" s="13"/>
      <c r="B40" s="13"/>
      <c r="C40" s="13"/>
      <c r="E40" s="14" t="s">
        <v>4</v>
      </c>
      <c r="F40" s="13"/>
    </row>
    <row r="41" spans="1:7">
      <c r="A41" s="13"/>
      <c r="B41" s="13"/>
      <c r="C41" s="13"/>
      <c r="D41" s="13"/>
      <c r="E41" s="14" t="s">
        <v>5</v>
      </c>
      <c r="F41" s="13"/>
    </row>
    <row r="42" spans="1:7">
      <c r="A42" s="13"/>
      <c r="B42" s="13"/>
      <c r="C42" s="13"/>
      <c r="D42" s="13"/>
      <c r="E42" s="13"/>
      <c r="F42" s="14"/>
      <c r="G42" s="13"/>
    </row>
    <row r="43" spans="1:7">
      <c r="A43" s="13"/>
      <c r="B43" s="13"/>
      <c r="C43" s="13"/>
      <c r="D43" s="13"/>
      <c r="E43" s="13"/>
      <c r="F43" s="14"/>
      <c r="G43" s="13"/>
    </row>
    <row r="44" spans="1:7">
      <c r="A44" s="13"/>
      <c r="B44" s="13"/>
      <c r="C44" s="13"/>
      <c r="D44" s="13"/>
      <c r="E44" s="13"/>
      <c r="F44" s="14"/>
      <c r="G44" s="13"/>
    </row>
    <row r="45" spans="1:7">
      <c r="A45" s="13" t="s">
        <v>18</v>
      </c>
      <c r="B45" s="13"/>
      <c r="C45" s="13"/>
      <c r="D45" s="13"/>
      <c r="E45" s="13"/>
    </row>
    <row r="46" spans="1:7">
      <c r="A46" s="15" t="s">
        <v>30</v>
      </c>
      <c r="B46" s="13"/>
      <c r="C46" s="13"/>
      <c r="D46" s="13"/>
      <c r="E46" s="13"/>
    </row>
    <row r="47" spans="1:7">
      <c r="A47" s="15">
        <v>41101</v>
      </c>
    </row>
  </sheetData>
  <mergeCells count="6">
    <mergeCell ref="A25:G25"/>
    <mergeCell ref="A27:G27"/>
    <mergeCell ref="A3:E3"/>
    <mergeCell ref="B5:E5"/>
    <mergeCell ref="A15:E15"/>
    <mergeCell ref="B17:E17"/>
  </mergeCells>
  <pageMargins left="0.51181102362204722" right="0.51181102362204722" top="0.35433070866141736" bottom="0.15748031496062992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G34" sqref="G34"/>
    </sheetView>
  </sheetViews>
  <sheetFormatPr defaultRowHeight="12.75"/>
  <cols>
    <col min="1" max="1" width="16" customWidth="1"/>
    <col min="2" max="5" width="12.7109375" customWidth="1"/>
    <col min="6" max="7" width="9.5703125" bestFit="1" customWidth="1"/>
  </cols>
  <sheetData>
    <row r="1" spans="1:8" ht="16.5" customHeight="1">
      <c r="A1" s="12" t="s">
        <v>9</v>
      </c>
      <c r="B1" s="1"/>
    </row>
    <row r="2" spans="1:8" ht="11.25" customHeight="1">
      <c r="A2" s="12"/>
      <c r="B2" s="1"/>
    </row>
    <row r="3" spans="1:8" ht="30.75" customHeight="1">
      <c r="A3" s="85" t="s">
        <v>65</v>
      </c>
      <c r="B3" s="85"/>
      <c r="C3" s="85"/>
      <c r="D3" s="85"/>
      <c r="E3" s="85"/>
      <c r="F3" s="85"/>
      <c r="G3" s="85"/>
      <c r="H3" s="85"/>
    </row>
    <row r="4" spans="1:8" ht="15.75" thickBot="1">
      <c r="A4" s="5"/>
      <c r="B4" s="5"/>
      <c r="C4" s="5"/>
      <c r="D4" s="5"/>
      <c r="E4" s="5"/>
    </row>
    <row r="5" spans="1:8" ht="20.100000000000001" customHeight="1" thickBot="1">
      <c r="A5" s="91" t="s">
        <v>8</v>
      </c>
      <c r="B5" s="93" t="s">
        <v>35</v>
      </c>
      <c r="C5" s="94"/>
      <c r="D5" s="94"/>
      <c r="E5" s="94"/>
      <c r="F5" s="94"/>
      <c r="G5" s="94"/>
      <c r="H5" s="95"/>
    </row>
    <row r="6" spans="1:8" ht="20.100000000000001" customHeight="1">
      <c r="A6" s="92"/>
      <c r="B6" s="68" t="s">
        <v>39</v>
      </c>
      <c r="C6" s="63" t="s">
        <v>40</v>
      </c>
      <c r="D6" s="63" t="s">
        <v>41</v>
      </c>
      <c r="E6" s="72" t="s">
        <v>42</v>
      </c>
      <c r="F6" s="76" t="s">
        <v>56</v>
      </c>
      <c r="G6" s="72" t="s">
        <v>57</v>
      </c>
      <c r="H6" s="73" t="s">
        <v>64</v>
      </c>
    </row>
    <row r="7" spans="1:8" ht="25.5">
      <c r="A7" s="64" t="s">
        <v>6</v>
      </c>
      <c r="B7" s="69">
        <f>('2012'!G6/'2011'!G6)-1</f>
        <v>9.0410281759762734E-2</v>
      </c>
      <c r="C7" s="41">
        <f>('2013'!G6/'2012'!G6)-1</f>
        <v>0.10535382383607605</v>
      </c>
      <c r="D7" s="41">
        <f>('2014'!G6/'2013'!G6)-1</f>
        <v>9.7280892425050336E-2</v>
      </c>
      <c r="E7" s="41">
        <f>('2015'!G6/'2014'!G6)-1</f>
        <v>3.9431881891235365E-2</v>
      </c>
      <c r="F7" s="77">
        <f>('2016'!G6/'2015'!G6)-1</f>
        <v>7.108953613807989E-2</v>
      </c>
      <c r="G7" s="41">
        <f>('2017'!G6/'2016'!G6)-1</f>
        <v>6.2174774230368879E-2</v>
      </c>
      <c r="H7" s="51">
        <f>('2018'!G6/'2017'!G6)-1</f>
        <v>1.1568001517114901E-2</v>
      </c>
    </row>
    <row r="8" spans="1:8" ht="20.100000000000001" customHeight="1">
      <c r="A8" s="65" t="s">
        <v>1</v>
      </c>
      <c r="B8" s="69">
        <f>('2012'!G7/'2011'!G7)-1</f>
        <v>-5.2287581699346442E-2</v>
      </c>
      <c r="C8" s="41">
        <f>('2013'!G7/'2012'!G7)-1</f>
        <v>-9.6551724137931005E-2</v>
      </c>
      <c r="D8" s="41">
        <f>('2014'!G7/'2013'!G7)-1</f>
        <v>-3.0534351145038219E-2</v>
      </c>
      <c r="E8" s="41">
        <f>('2015'!G7/'2014'!G7)-1</f>
        <v>-3.9370078740157521E-2</v>
      </c>
      <c r="F8" s="77">
        <f>('2016'!G7/'2015'!G7)-1</f>
        <v>4.9180327868852514E-2</v>
      </c>
      <c r="G8" s="41">
        <f>('2017'!G7/'2016'!G7)-1</f>
        <v>5.46875E-2</v>
      </c>
      <c r="H8" s="51">
        <f>('2018'!G7/'2017'!G7)-1</f>
        <v>0.26666666666666661</v>
      </c>
    </row>
    <row r="9" spans="1:8" ht="20.100000000000001" customHeight="1">
      <c r="A9" s="65" t="s">
        <v>2</v>
      </c>
      <c r="B9" s="69">
        <f>('2012'!G8/'2011'!G8)-1</f>
        <v>-0.38490805326569433</v>
      </c>
      <c r="C9" s="41">
        <f>('2013'!G8/'2012'!G8)-1</f>
        <v>-0.11881443298969074</v>
      </c>
      <c r="D9" s="41">
        <f>('2014'!G8/'2013'!G8)-1</f>
        <v>-6.7563615092132157E-2</v>
      </c>
      <c r="E9" s="41">
        <f>('2015'!G8/'2014'!G8)-1</f>
        <v>1.7565872020075313E-2</v>
      </c>
      <c r="F9" s="77">
        <f>('2016'!G8/'2015'!G8)-1</f>
        <v>0.23088779284833549</v>
      </c>
      <c r="G9" s="41">
        <f>('2017'!G8/'2016'!G8)-1</f>
        <v>0.27047332832456794</v>
      </c>
      <c r="H9" s="51">
        <f>('2018'!G8/'2017'!G8)-1</f>
        <v>0.23910900847624683</v>
      </c>
    </row>
    <row r="10" spans="1:8" ht="20.100000000000001" customHeight="1" thickBot="1">
      <c r="A10" s="66" t="s">
        <v>3</v>
      </c>
      <c r="B10" s="70">
        <f>('2012'!G9/'2011'!G9)-1</f>
        <v>6.7646144968706912E-2</v>
      </c>
      <c r="C10" s="57">
        <f>('2013'!G9/'2012'!G9)-1</f>
        <v>-9.9031305866212116E-2</v>
      </c>
      <c r="D10" s="57">
        <f>('2014'!G9/'2013'!G9)-1</f>
        <v>1.1213141986987196E-2</v>
      </c>
      <c r="E10" s="57">
        <f>('2015'!G9/'2014'!G9)-1</f>
        <v>1.8663867847038329E-2</v>
      </c>
      <c r="F10" s="77">
        <f>('2016'!G9/'2015'!G9)-1</f>
        <v>0.10173363795188828</v>
      </c>
      <c r="G10" s="50">
        <f>('2017'!G9/'2016'!G9)-1</f>
        <v>0.11116532487598607</v>
      </c>
      <c r="H10" s="52">
        <f>('2018'!G9/'2017'!G9)-1</f>
        <v>0.10915544496487128</v>
      </c>
    </row>
    <row r="11" spans="1:8" ht="15.75" customHeight="1" thickBot="1">
      <c r="A11" s="67" t="s">
        <v>0</v>
      </c>
      <c r="B11" s="71">
        <f>('2012'!G10/'2011'!G10)-1</f>
        <v>1.8630637952051998E-2</v>
      </c>
      <c r="C11" s="44">
        <f>('2013'!G10/'2012'!G10)-1</f>
        <v>-1.0630871412330212E-2</v>
      </c>
      <c r="D11" s="44">
        <f>('2014'!G10/'2013'!G10)-1</f>
        <v>4.798000161277316E-2</v>
      </c>
      <c r="E11" s="44">
        <f>('2015'!G10/'2014'!G10)-1</f>
        <v>2.9143582640812626E-2</v>
      </c>
      <c r="F11" s="78">
        <f>('2016'!G10/'2015'!G10)-1</f>
        <v>9.3515766649843846E-2</v>
      </c>
      <c r="G11" s="44">
        <f>('2017'!G10/'2016'!G10)-1</f>
        <v>9.6971043725000872E-2</v>
      </c>
      <c r="H11" s="60">
        <f>('2018'!G10/'2017'!G10)-1</f>
        <v>7.1647837943124237E-2</v>
      </c>
    </row>
    <row r="12" spans="1:8" ht="13.5" customHeight="1">
      <c r="A12" s="53"/>
      <c r="B12" s="54"/>
      <c r="C12" s="55"/>
      <c r="D12" s="56"/>
      <c r="E12" s="56"/>
    </row>
    <row r="13" spans="1:8" ht="15">
      <c r="A13" s="12" t="s">
        <v>10</v>
      </c>
      <c r="B13" s="1"/>
    </row>
    <row r="14" spans="1:8" ht="12" customHeight="1">
      <c r="A14" s="12"/>
      <c r="B14" s="1"/>
    </row>
    <row r="15" spans="1:8" ht="29.25" customHeight="1">
      <c r="A15" s="85" t="s">
        <v>67</v>
      </c>
      <c r="B15" s="85"/>
      <c r="C15" s="85"/>
      <c r="D15" s="85"/>
      <c r="E15" s="85"/>
      <c r="F15" s="85"/>
      <c r="G15" s="85"/>
      <c r="H15" s="85"/>
    </row>
    <row r="16" spans="1:8" ht="15.75" thickBot="1">
      <c r="A16" s="35"/>
      <c r="B16" s="35"/>
      <c r="C16" s="35"/>
      <c r="D16" s="35"/>
      <c r="E16" s="35"/>
    </row>
    <row r="17" spans="1:8" ht="27.75" customHeight="1" thickBot="1">
      <c r="A17" s="91" t="s">
        <v>8</v>
      </c>
      <c r="B17" s="93" t="s">
        <v>35</v>
      </c>
      <c r="C17" s="94"/>
      <c r="D17" s="94"/>
      <c r="E17" s="94"/>
      <c r="F17" s="94"/>
      <c r="G17" s="94"/>
      <c r="H17" s="95"/>
    </row>
    <row r="18" spans="1:8" ht="18" customHeight="1">
      <c r="A18" s="92"/>
      <c r="B18" s="68" t="s">
        <v>39</v>
      </c>
      <c r="C18" s="63" t="s">
        <v>40</v>
      </c>
      <c r="D18" s="63" t="s">
        <v>41</v>
      </c>
      <c r="E18" s="63" t="s">
        <v>42</v>
      </c>
      <c r="F18" s="79" t="s">
        <v>56</v>
      </c>
      <c r="G18" s="72" t="s">
        <v>57</v>
      </c>
      <c r="H18" s="73" t="s">
        <v>64</v>
      </c>
    </row>
    <row r="19" spans="1:8" ht="25.5">
      <c r="A19" s="64" t="s">
        <v>6</v>
      </c>
      <c r="B19" s="69">
        <f>('2012'!G18/'2011'!G18)-1</f>
        <v>-0.10887903295938772</v>
      </c>
      <c r="C19" s="41">
        <f>('2013'!G18/'2012'!G18)-1</f>
        <v>-0.17732019127549525</v>
      </c>
      <c r="D19" s="41">
        <f>('2014'!G18/'2013'!G18)-1</f>
        <v>-0.11399762752075915</v>
      </c>
      <c r="E19" s="41">
        <f>('2015'!G18/'2014'!G18)-1</f>
        <v>-2.7982326951399128E-2</v>
      </c>
      <c r="F19" s="77">
        <f>('2016'!G18/'2015'!G18)-1</f>
        <v>5.2272727272727249E-2</v>
      </c>
      <c r="G19" s="41">
        <f>('2017'!G18/'2016'!G18)-1</f>
        <v>0.14706459846848619</v>
      </c>
      <c r="H19" s="51">
        <f>('2018'!G18/'2017'!G18)-1</f>
        <v>7.6229601734565833E-2</v>
      </c>
    </row>
    <row r="20" spans="1:8" ht="20.100000000000001" customHeight="1">
      <c r="A20" s="65" t="s">
        <v>1</v>
      </c>
      <c r="B20" s="69">
        <f>('2012'!G19/'2011'!G19)-1</f>
        <v>-0.35232668566001901</v>
      </c>
      <c r="C20" s="41">
        <f>('2013'!G19/'2012'!G19)-1</f>
        <v>-0.52052785923753664</v>
      </c>
      <c r="D20" s="41">
        <f>('2014'!G19/'2013'!G19)-1</f>
        <v>-0.37614678899082565</v>
      </c>
      <c r="E20" s="41">
        <f>('2015'!G19/'2014'!G19)-1</f>
        <v>-0.13235294117647056</v>
      </c>
      <c r="F20" s="77">
        <f>('2016'!G19/'2015'!G19)-1</f>
        <v>4.5197740112994378E-2</v>
      </c>
      <c r="G20" s="41">
        <f>('2017'!G19/'2016'!G19)-1</f>
        <v>0.79459459459459469</v>
      </c>
      <c r="H20" s="51">
        <f>('2018'!G19/'2017'!G19)-1</f>
        <v>1.1506024096385543</v>
      </c>
    </row>
    <row r="21" spans="1:8" ht="20.100000000000001" customHeight="1">
      <c r="A21" s="65" t="s">
        <v>2</v>
      </c>
      <c r="B21" s="69">
        <f>('2012'!G20/'2011'!G20)-1</f>
        <v>-0.53758052970651393</v>
      </c>
      <c r="C21" s="41">
        <f>('2013'!G20/'2012'!G20)-1</f>
        <v>-0.26625386996904021</v>
      </c>
      <c r="D21" s="41">
        <f>('2014'!G20/'2013'!G20)-1</f>
        <v>-0.1364275668073136</v>
      </c>
      <c r="E21" s="41">
        <f>('2015'!G20/'2014'!G20)-1</f>
        <v>0.15472312703583069</v>
      </c>
      <c r="F21" s="77">
        <f>('2016'!G20/'2015'!G20)-1</f>
        <v>0.13258110014104374</v>
      </c>
      <c r="G21" s="41">
        <f>('2017'!G20/'2016'!G20)-1</f>
        <v>0.57347447073474478</v>
      </c>
      <c r="H21" s="51">
        <f>('2018'!G20/'2017'!G20)-1</f>
        <v>0.44123466561139701</v>
      </c>
    </row>
    <row r="22" spans="1:8" ht="20.100000000000001" customHeight="1" thickBot="1">
      <c r="A22" s="66" t="s">
        <v>3</v>
      </c>
      <c r="B22" s="70">
        <f>('2012'!G21/'2011'!G21)-1</f>
        <v>-0.14143551167528601</v>
      </c>
      <c r="C22" s="57">
        <f>('2013'!G21/'2012'!G21)-1</f>
        <v>-0.2780870676280004</v>
      </c>
      <c r="D22" s="57">
        <f>('2014'!G21/'2013'!G21)-1</f>
        <v>-0.2142857142857143</v>
      </c>
      <c r="E22" s="57">
        <f>('2015'!G21/'2014'!G21)-1</f>
        <v>-2.5100563153660493E-2</v>
      </c>
      <c r="F22" s="77">
        <f>('2016'!G21/'2015'!G21)-1</f>
        <v>0.15332563129229237</v>
      </c>
      <c r="G22" s="50">
        <f>('2017'!G21/'2016'!G21)-1</f>
        <v>0.41285060103033766</v>
      </c>
      <c r="H22" s="52">
        <f>('2018'!G21/'2017'!G21)-1</f>
        <v>0.21624632837030289</v>
      </c>
    </row>
    <row r="23" spans="1:8" ht="20.25" customHeight="1" thickBot="1">
      <c r="A23" s="67" t="s">
        <v>0</v>
      </c>
      <c r="B23" s="71">
        <f>('2012'!G22/'2011'!G22)-1</f>
        <v>-0.16908106526192568</v>
      </c>
      <c r="C23" s="44">
        <f>('2013'!G22/'2012'!G22)-1</f>
        <v>-0.22165477972469261</v>
      </c>
      <c r="D23" s="44">
        <f>('2014'!G22/'2013'!G22)-1</f>
        <v>-0.14834646856970479</v>
      </c>
      <c r="E23" s="44">
        <f>('2015'!G22/'2014'!G22)-1</f>
        <v>-1.8197918972769567E-2</v>
      </c>
      <c r="F23" s="78">
        <f>('2016'!G22/'2015'!G22)-1</f>
        <v>8.496437268873458E-2</v>
      </c>
      <c r="G23" s="44">
        <f>('2017'!G22/'2016'!G22)-1</f>
        <v>0.25771053287887602</v>
      </c>
      <c r="H23" s="60">
        <f>('2018'!G22/'2017'!G22)-1</f>
        <v>0.16418798334324802</v>
      </c>
    </row>
    <row r="25" spans="1:8" ht="26.25" customHeight="1">
      <c r="A25" s="96" t="s">
        <v>7</v>
      </c>
      <c r="B25" s="96"/>
      <c r="C25" s="96"/>
      <c r="D25" s="96"/>
      <c r="E25" s="96"/>
      <c r="F25" s="96"/>
      <c r="G25" s="96"/>
      <c r="H25" s="96"/>
    </row>
    <row r="26" spans="1:8">
      <c r="A26" s="6"/>
      <c r="B26" s="6"/>
      <c r="C26" s="6"/>
      <c r="D26" s="6"/>
      <c r="E26" s="6"/>
    </row>
    <row r="27" spans="1:8" ht="30" customHeight="1">
      <c r="A27" s="97" t="s">
        <v>11</v>
      </c>
      <c r="B27" s="97"/>
      <c r="C27" s="97"/>
      <c r="D27" s="97"/>
      <c r="E27" s="97"/>
      <c r="F27" s="97"/>
      <c r="G27" s="97"/>
      <c r="H27" s="97"/>
    </row>
    <row r="30" spans="1:8">
      <c r="A30" s="13"/>
      <c r="B30" s="13"/>
      <c r="C30" s="13"/>
      <c r="F30" s="13"/>
      <c r="G30" s="14" t="s">
        <v>4</v>
      </c>
      <c r="H30" s="13"/>
    </row>
    <row r="31" spans="1:8">
      <c r="A31" s="13"/>
      <c r="B31" s="13"/>
      <c r="C31" s="13"/>
      <c r="G31" s="14" t="s">
        <v>5</v>
      </c>
    </row>
    <row r="32" spans="1:8">
      <c r="A32" s="13"/>
      <c r="B32" s="13"/>
      <c r="C32" s="13"/>
      <c r="G32" s="14"/>
    </row>
    <row r="33" spans="1:7">
      <c r="A33" s="13"/>
      <c r="B33" s="13"/>
      <c r="C33" s="13"/>
      <c r="E33" s="13"/>
      <c r="F33" s="14"/>
      <c r="G33" s="14"/>
    </row>
    <row r="34" spans="1:7">
      <c r="A34" s="13"/>
      <c r="B34" s="13"/>
      <c r="C34" s="13"/>
      <c r="D34" s="13"/>
      <c r="E34" s="13"/>
      <c r="F34" s="14"/>
      <c r="G34" s="14"/>
    </row>
    <row r="35" spans="1:7">
      <c r="A35" s="13" t="s">
        <v>66</v>
      </c>
      <c r="B35" s="13"/>
      <c r="C35" s="13"/>
      <c r="D35" s="13"/>
      <c r="E35" s="13"/>
    </row>
    <row r="36" spans="1:7">
      <c r="A36" s="15" t="s">
        <v>50</v>
      </c>
      <c r="B36" s="13"/>
      <c r="C36" s="13"/>
      <c r="D36" s="13"/>
      <c r="E36" s="13"/>
    </row>
    <row r="37" spans="1:7">
      <c r="A37" s="62">
        <v>43658</v>
      </c>
    </row>
  </sheetData>
  <mergeCells count="8">
    <mergeCell ref="A25:H25"/>
    <mergeCell ref="A27:H27"/>
    <mergeCell ref="A5:A6"/>
    <mergeCell ref="B5:H5"/>
    <mergeCell ref="A3:H3"/>
    <mergeCell ref="A17:A18"/>
    <mergeCell ref="B17:H17"/>
    <mergeCell ref="A15:H15"/>
  </mergeCells>
  <pageMargins left="0.51181102362204722" right="0.51181102362204722" top="0.35433070866141736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5"/>
  <sheetViews>
    <sheetView workbookViewId="0">
      <selection activeCell="A13" sqref="A13"/>
    </sheetView>
  </sheetViews>
  <sheetFormatPr defaultRowHeight="12.75"/>
  <cols>
    <col min="1" max="1" width="17.7109375" customWidth="1"/>
    <col min="2" max="2" width="11" customWidth="1"/>
    <col min="3" max="3" width="10.7109375" customWidth="1"/>
    <col min="5" max="5" width="12.28515625" customWidth="1"/>
  </cols>
  <sheetData>
    <row r="1" spans="1:8" ht="15">
      <c r="A1" s="12" t="s">
        <v>9</v>
      </c>
      <c r="B1" s="1"/>
    </row>
    <row r="2" spans="1:8" ht="29.25" customHeight="1">
      <c r="A2" s="85" t="s">
        <v>22</v>
      </c>
      <c r="B2" s="85"/>
      <c r="C2" s="85"/>
      <c r="D2" s="85"/>
      <c r="E2" s="85"/>
      <c r="F2" s="85"/>
      <c r="G2" s="85"/>
      <c r="H2" s="85"/>
    </row>
    <row r="3" spans="1:8" ht="15.75" thickBot="1">
      <c r="A3" s="5"/>
      <c r="B3" s="5"/>
      <c r="C3" s="5"/>
      <c r="D3" s="5"/>
      <c r="E3" s="5"/>
      <c r="F3" s="5"/>
      <c r="G3" s="17"/>
    </row>
    <row r="4" spans="1:8" ht="27" customHeight="1">
      <c r="A4" s="36" t="s">
        <v>8</v>
      </c>
      <c r="B4" s="82" t="s">
        <v>12</v>
      </c>
      <c r="C4" s="83"/>
      <c r="D4" s="83"/>
      <c r="E4" s="83"/>
      <c r="F4" s="83"/>
      <c r="G4" s="84"/>
      <c r="H4" s="86" t="s">
        <v>19</v>
      </c>
    </row>
    <row r="5" spans="1:8" ht="18.75" customHeight="1">
      <c r="A5" s="20"/>
      <c r="B5" s="18" t="s">
        <v>13</v>
      </c>
      <c r="C5" s="18" t="s">
        <v>14</v>
      </c>
      <c r="D5" s="18" t="s">
        <v>15</v>
      </c>
      <c r="E5" s="18" t="s">
        <v>16</v>
      </c>
      <c r="F5" s="19" t="s">
        <v>17</v>
      </c>
      <c r="G5" s="29" t="s">
        <v>0</v>
      </c>
      <c r="H5" s="87"/>
    </row>
    <row r="6" spans="1:8" ht="36.75" customHeight="1">
      <c r="A6" s="16" t="s">
        <v>6</v>
      </c>
      <c r="B6" s="21">
        <v>4172</v>
      </c>
      <c r="C6" s="22">
        <v>4407</v>
      </c>
      <c r="D6" s="22">
        <v>2369</v>
      </c>
      <c r="E6" s="22">
        <v>5233</v>
      </c>
      <c r="F6" s="22">
        <v>3231</v>
      </c>
      <c r="G6" s="22">
        <f>B6+C6+D6+E6+F6</f>
        <v>19412</v>
      </c>
      <c r="H6" s="32">
        <f>(G6/G10)</f>
        <v>0.42171580022158978</v>
      </c>
    </row>
    <row r="7" spans="1:8" ht="20.100000000000001" customHeight="1">
      <c r="A7" s="3" t="s">
        <v>1</v>
      </c>
      <c r="B7" s="21">
        <v>19</v>
      </c>
      <c r="C7" s="22">
        <v>2</v>
      </c>
      <c r="D7" s="22">
        <v>13</v>
      </c>
      <c r="E7" s="22">
        <v>47</v>
      </c>
      <c r="F7" s="22">
        <v>2</v>
      </c>
      <c r="G7" s="22">
        <f>B7+C7+D7+E7+F7</f>
        <v>83</v>
      </c>
      <c r="H7" s="32">
        <f>(G7/G10)</f>
        <v>1.8031326714605374E-3</v>
      </c>
    </row>
    <row r="8" spans="1:8" ht="20.100000000000001" customHeight="1">
      <c r="A8" s="3" t="s">
        <v>2</v>
      </c>
      <c r="B8" s="21">
        <v>2427</v>
      </c>
      <c r="C8" s="22">
        <v>2346</v>
      </c>
      <c r="D8" s="22">
        <v>1325</v>
      </c>
      <c r="E8" s="22">
        <v>958</v>
      </c>
      <c r="F8" s="22">
        <v>1680</v>
      </c>
      <c r="G8" s="22">
        <f>B8+C8+D8+E8+F8</f>
        <v>8736</v>
      </c>
      <c r="H8" s="32">
        <f>(G8/G10)</f>
        <v>0.18978514479372596</v>
      </c>
    </row>
    <row r="9" spans="1:8" ht="20.100000000000001" customHeight="1" thickBot="1">
      <c r="A9" s="23" t="s">
        <v>3</v>
      </c>
      <c r="B9" s="24">
        <v>3700</v>
      </c>
      <c r="C9" s="25">
        <v>2997</v>
      </c>
      <c r="D9" s="25">
        <v>1852</v>
      </c>
      <c r="E9" s="25">
        <v>5021</v>
      </c>
      <c r="F9" s="25">
        <v>4230</v>
      </c>
      <c r="G9" s="22">
        <f>B9+C9+D9+E9+F9</f>
        <v>17800</v>
      </c>
      <c r="H9" s="32">
        <f>(G9/G10)</f>
        <v>0.38669592231322369</v>
      </c>
    </row>
    <row r="10" spans="1:8" ht="20.100000000000001" customHeight="1" thickBot="1">
      <c r="A10" s="26" t="s">
        <v>0</v>
      </c>
      <c r="B10" s="27">
        <f t="shared" ref="B10:H10" si="0">SUM(B6:B9)</f>
        <v>10318</v>
      </c>
      <c r="C10" s="27">
        <f t="shared" si="0"/>
        <v>9752</v>
      </c>
      <c r="D10" s="27">
        <f t="shared" si="0"/>
        <v>5559</v>
      </c>
      <c r="E10" s="27">
        <f t="shared" si="0"/>
        <v>11259</v>
      </c>
      <c r="F10" s="27">
        <f t="shared" si="0"/>
        <v>9143</v>
      </c>
      <c r="G10" s="30">
        <f t="shared" si="0"/>
        <v>46031</v>
      </c>
      <c r="H10" s="31">
        <f t="shared" si="0"/>
        <v>1</v>
      </c>
    </row>
    <row r="11" spans="1:8">
      <c r="B11" s="7"/>
      <c r="C11" s="8"/>
    </row>
    <row r="12" spans="1:8" ht="15">
      <c r="A12" s="12"/>
      <c r="B12" s="1"/>
      <c r="H12" s="11"/>
    </row>
    <row r="13" spans="1:8" ht="15">
      <c r="A13" s="12" t="s">
        <v>10</v>
      </c>
      <c r="B13" s="1"/>
    </row>
    <row r="14" spans="1:8" ht="32.25" customHeight="1">
      <c r="A14" s="85" t="s">
        <v>23</v>
      </c>
      <c r="B14" s="85"/>
      <c r="C14" s="85"/>
      <c r="D14" s="85"/>
      <c r="E14" s="85"/>
      <c r="F14" s="85"/>
      <c r="G14" s="85"/>
      <c r="H14" s="85"/>
    </row>
    <row r="15" spans="1:8" ht="15" customHeight="1" thickBot="1">
      <c r="A15" s="35"/>
      <c r="B15" s="35"/>
      <c r="C15" s="35"/>
      <c r="D15" s="35"/>
      <c r="E15" s="35"/>
      <c r="F15" s="35"/>
      <c r="G15" s="35"/>
      <c r="H15" s="35"/>
    </row>
    <row r="16" spans="1:8" ht="20.100000000000001" customHeight="1">
      <c r="A16" s="36" t="s">
        <v>8</v>
      </c>
      <c r="B16" s="82" t="s">
        <v>12</v>
      </c>
      <c r="C16" s="83"/>
      <c r="D16" s="83"/>
      <c r="E16" s="83"/>
      <c r="F16" s="83"/>
      <c r="G16" s="84"/>
      <c r="H16" s="86" t="s">
        <v>19</v>
      </c>
    </row>
    <row r="17" spans="1:8" ht="20.100000000000001" customHeight="1">
      <c r="A17" s="20"/>
      <c r="B17" s="18" t="s">
        <v>13</v>
      </c>
      <c r="C17" s="18" t="s">
        <v>14</v>
      </c>
      <c r="D17" s="18" t="s">
        <v>15</v>
      </c>
      <c r="E17" s="18" t="s">
        <v>16</v>
      </c>
      <c r="F17" s="19" t="s">
        <v>17</v>
      </c>
      <c r="G17" s="19" t="s">
        <v>0</v>
      </c>
      <c r="H17" s="87"/>
    </row>
    <row r="18" spans="1:8" ht="25.5">
      <c r="A18" s="16" t="s">
        <v>6</v>
      </c>
      <c r="B18" s="21">
        <v>9088</v>
      </c>
      <c r="C18" s="22">
        <v>6743</v>
      </c>
      <c r="D18" s="22">
        <v>3987</v>
      </c>
      <c r="E18" s="22">
        <v>1557</v>
      </c>
      <c r="F18" s="22">
        <v>2619</v>
      </c>
      <c r="G18" s="22">
        <f>B18+C18+D18+E18+F18</f>
        <v>23994</v>
      </c>
      <c r="H18" s="33">
        <f>(G18/G22)</f>
        <v>0.53841665918678749</v>
      </c>
    </row>
    <row r="19" spans="1:8" ht="20.100000000000001" customHeight="1">
      <c r="A19" s="3" t="s">
        <v>1</v>
      </c>
      <c r="B19" s="21">
        <v>907</v>
      </c>
      <c r="C19" s="22">
        <v>133</v>
      </c>
      <c r="D19" s="22">
        <v>554</v>
      </c>
      <c r="E19" s="22">
        <v>325</v>
      </c>
      <c r="F19" s="22">
        <v>18</v>
      </c>
      <c r="G19" s="22">
        <f>B19+C19+D19+E19+F19</f>
        <v>1937</v>
      </c>
      <c r="H19" s="33">
        <f>(G19/G22)</f>
        <v>4.3465577596266042E-2</v>
      </c>
    </row>
    <row r="20" spans="1:8" ht="20.100000000000001" customHeight="1">
      <c r="A20" s="3" t="s">
        <v>2</v>
      </c>
      <c r="B20" s="21">
        <v>1715</v>
      </c>
      <c r="C20" s="22">
        <v>1363</v>
      </c>
      <c r="D20" s="22">
        <v>923</v>
      </c>
      <c r="E20" s="22">
        <v>112</v>
      </c>
      <c r="F20" s="22">
        <v>1417</v>
      </c>
      <c r="G20" s="22">
        <f>B20+C20+D20+E20+F20</f>
        <v>5530</v>
      </c>
      <c r="H20" s="33">
        <f>(G20/G22)</f>
        <v>0.12409119468629387</v>
      </c>
    </row>
    <row r="21" spans="1:8" ht="20.100000000000001" customHeight="1" thickBot="1">
      <c r="A21" s="23" t="s">
        <v>3</v>
      </c>
      <c r="B21" s="24">
        <v>4312</v>
      </c>
      <c r="C21" s="22">
        <v>3322</v>
      </c>
      <c r="D21" s="25">
        <v>2080</v>
      </c>
      <c r="E21" s="25">
        <v>621</v>
      </c>
      <c r="F21" s="25">
        <v>2768</v>
      </c>
      <c r="G21" s="25">
        <f>B21+C21+D21+E21+F21</f>
        <v>13103</v>
      </c>
      <c r="H21" s="34">
        <f>(G21/G22)</f>
        <v>0.29402656853065257</v>
      </c>
    </row>
    <row r="22" spans="1:8" ht="20.100000000000001" customHeight="1" thickBot="1">
      <c r="A22" s="26" t="s">
        <v>0</v>
      </c>
      <c r="B22" s="27">
        <f t="shared" ref="B22:H22" si="1">SUM(B18:B21)</f>
        <v>16022</v>
      </c>
      <c r="C22" s="27">
        <f t="shared" si="1"/>
        <v>11561</v>
      </c>
      <c r="D22" s="27">
        <f t="shared" si="1"/>
        <v>7544</v>
      </c>
      <c r="E22" s="27">
        <f t="shared" si="1"/>
        <v>2615</v>
      </c>
      <c r="F22" s="27">
        <f t="shared" si="1"/>
        <v>6822</v>
      </c>
      <c r="G22" s="27">
        <f t="shared" si="1"/>
        <v>44564</v>
      </c>
      <c r="H22" s="28">
        <f t="shared" si="1"/>
        <v>0.99999999999999989</v>
      </c>
    </row>
    <row r="23" spans="1:8">
      <c r="A23" s="9"/>
    </row>
    <row r="24" spans="1:8">
      <c r="A24" s="4"/>
    </row>
    <row r="26" spans="1:8" ht="38.25" customHeight="1">
      <c r="A26" s="80" t="s">
        <v>7</v>
      </c>
      <c r="B26" s="80"/>
      <c r="C26" s="80"/>
      <c r="D26" s="80"/>
      <c r="E26" s="80"/>
      <c r="F26" s="80"/>
      <c r="G26" s="80"/>
      <c r="H26" s="80"/>
    </row>
    <row r="27" spans="1:8">
      <c r="A27" s="6"/>
      <c r="B27" s="6"/>
      <c r="C27" s="6"/>
      <c r="D27" s="6"/>
      <c r="E27" s="6"/>
      <c r="F27" s="6"/>
      <c r="G27" s="6"/>
    </row>
    <row r="28" spans="1:8" ht="27.75" customHeight="1">
      <c r="A28" s="81" t="s">
        <v>11</v>
      </c>
      <c r="B28" s="81"/>
      <c r="C28" s="81"/>
      <c r="D28" s="81"/>
      <c r="E28" s="81"/>
      <c r="F28" s="81"/>
      <c r="G28" s="81"/>
      <c r="H28" s="81"/>
    </row>
    <row r="32" spans="1:8">
      <c r="A32" s="13"/>
      <c r="B32" s="13"/>
      <c r="C32" s="13"/>
      <c r="D32" s="13"/>
      <c r="E32" s="13"/>
      <c r="F32" s="14" t="s">
        <v>4</v>
      </c>
      <c r="G32" s="13"/>
      <c r="H32" s="13"/>
    </row>
    <row r="33" spans="1:8">
      <c r="A33" s="13"/>
      <c r="B33" s="13"/>
      <c r="C33" s="13"/>
      <c r="D33" s="13"/>
      <c r="E33" s="13"/>
      <c r="F33" s="14" t="s">
        <v>5</v>
      </c>
      <c r="G33" s="13"/>
      <c r="H33" s="13"/>
    </row>
    <row r="34" spans="1:8">
      <c r="A34" s="13"/>
      <c r="B34" s="13"/>
      <c r="C34" s="13"/>
      <c r="D34" s="13"/>
      <c r="E34" s="13"/>
      <c r="F34" s="13"/>
      <c r="G34" s="13"/>
      <c r="H34" s="13"/>
    </row>
    <row r="35" spans="1:8">
      <c r="A35" s="13"/>
      <c r="B35" s="13"/>
      <c r="C35" s="13"/>
      <c r="D35" s="13"/>
      <c r="E35" s="13"/>
      <c r="F35" s="13"/>
      <c r="G35" s="13"/>
      <c r="H35" s="13"/>
    </row>
    <row r="36" spans="1:8">
      <c r="A36" s="13"/>
      <c r="B36" s="13"/>
      <c r="C36" s="13"/>
      <c r="D36" s="13"/>
      <c r="E36" s="13"/>
      <c r="F36" s="13"/>
      <c r="G36" s="13"/>
      <c r="H36" s="13"/>
    </row>
    <row r="37" spans="1:8">
      <c r="A37" s="15"/>
      <c r="B37" s="13"/>
      <c r="C37" s="13"/>
      <c r="D37" s="13"/>
      <c r="E37" s="13"/>
      <c r="F37" s="13"/>
      <c r="G37" s="13"/>
      <c r="H37" s="13"/>
    </row>
    <row r="38" spans="1:8">
      <c r="A38" s="15"/>
    </row>
    <row r="43" spans="1:8">
      <c r="A43" s="13" t="s">
        <v>27</v>
      </c>
    </row>
    <row r="44" spans="1:8">
      <c r="A44" s="15" t="s">
        <v>24</v>
      </c>
    </row>
    <row r="45" spans="1:8">
      <c r="A45" s="15">
        <v>41101</v>
      </c>
    </row>
  </sheetData>
  <mergeCells count="8">
    <mergeCell ref="A26:H26"/>
    <mergeCell ref="A28:H28"/>
    <mergeCell ref="A2:H2"/>
    <mergeCell ref="B4:G4"/>
    <mergeCell ref="H4:H5"/>
    <mergeCell ref="A14:H14"/>
    <mergeCell ref="B16:G16"/>
    <mergeCell ref="H16:H17"/>
  </mergeCells>
  <phoneticPr fontId="1" type="noConversion"/>
  <pageMargins left="0.15748031496062992" right="0.15748031496062992" top="0.39370078740157483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G6" sqref="G6"/>
    </sheetView>
  </sheetViews>
  <sheetFormatPr defaultRowHeight="12.75"/>
  <cols>
    <col min="1" max="1" width="13.7109375" customWidth="1"/>
    <col min="2" max="2" width="11.5703125" customWidth="1"/>
    <col min="3" max="3" width="9.7109375" customWidth="1"/>
    <col min="4" max="4" width="9.5703125" customWidth="1"/>
    <col min="5" max="5" width="12.42578125" customWidth="1"/>
    <col min="6" max="6" width="9.42578125" customWidth="1"/>
  </cols>
  <sheetData>
    <row r="1" spans="1:8" ht="15">
      <c r="A1" s="12" t="s">
        <v>9</v>
      </c>
      <c r="B1" s="1"/>
    </row>
    <row r="2" spans="1:8" ht="32.25" customHeight="1">
      <c r="A2" s="85" t="s">
        <v>26</v>
      </c>
      <c r="B2" s="85"/>
      <c r="C2" s="85"/>
      <c r="D2" s="85"/>
      <c r="E2" s="85"/>
      <c r="F2" s="85"/>
      <c r="G2" s="85"/>
      <c r="H2" s="85"/>
    </row>
    <row r="3" spans="1:8" ht="15.75" thickBot="1">
      <c r="A3" s="5"/>
      <c r="B3" s="5"/>
      <c r="C3" s="5"/>
      <c r="D3" s="5"/>
      <c r="E3" s="5"/>
      <c r="F3" s="5"/>
      <c r="G3" s="17"/>
    </row>
    <row r="4" spans="1:8" ht="22.5" customHeight="1">
      <c r="A4" s="36" t="s">
        <v>8</v>
      </c>
      <c r="B4" s="82" t="s">
        <v>12</v>
      </c>
      <c r="C4" s="83"/>
      <c r="D4" s="83"/>
      <c r="E4" s="83"/>
      <c r="F4" s="83"/>
      <c r="G4" s="84"/>
      <c r="H4" s="86" t="s">
        <v>19</v>
      </c>
    </row>
    <row r="5" spans="1:8" ht="21" customHeight="1">
      <c r="A5" s="20"/>
      <c r="B5" s="18" t="s">
        <v>13</v>
      </c>
      <c r="C5" s="18" t="s">
        <v>14</v>
      </c>
      <c r="D5" s="18" t="s">
        <v>15</v>
      </c>
      <c r="E5" s="18" t="s">
        <v>16</v>
      </c>
      <c r="F5" s="19" t="s">
        <v>17</v>
      </c>
      <c r="G5" s="29" t="s">
        <v>0</v>
      </c>
      <c r="H5" s="87"/>
    </row>
    <row r="6" spans="1:8" ht="25.5">
      <c r="A6" s="16" t="s">
        <v>6</v>
      </c>
      <c r="B6" s="21">
        <v>4321</v>
      </c>
      <c r="C6" s="22">
        <v>5076</v>
      </c>
      <c r="D6" s="22">
        <v>2323</v>
      </c>
      <c r="E6" s="22">
        <v>5052</v>
      </c>
      <c r="F6" s="22">
        <v>3194</v>
      </c>
      <c r="G6" s="22">
        <f>B6+C6+D6+E6+F6</f>
        <v>19966</v>
      </c>
      <c r="H6" s="32">
        <f>(G6/G10)</f>
        <v>0.42190009297607978</v>
      </c>
    </row>
    <row r="7" spans="1:8" ht="20.100000000000001" customHeight="1">
      <c r="A7" s="3" t="s">
        <v>1</v>
      </c>
      <c r="B7" s="21">
        <v>21</v>
      </c>
      <c r="C7" s="22">
        <v>69</v>
      </c>
      <c r="D7" s="22">
        <v>10</v>
      </c>
      <c r="E7" s="22">
        <v>42</v>
      </c>
      <c r="F7" s="22">
        <v>2</v>
      </c>
      <c r="G7" s="22">
        <f>B7+C7+D7+E7+F7</f>
        <v>144</v>
      </c>
      <c r="H7" s="32">
        <f>(G7/G10)</f>
        <v>3.0428535204124756E-3</v>
      </c>
    </row>
    <row r="8" spans="1:8" ht="20.100000000000001" customHeight="1">
      <c r="A8" s="3" t="s">
        <v>2</v>
      </c>
      <c r="B8" s="21">
        <v>2186</v>
      </c>
      <c r="C8" s="22">
        <v>1930</v>
      </c>
      <c r="D8" s="22">
        <v>1077</v>
      </c>
      <c r="E8" s="22">
        <v>843</v>
      </c>
      <c r="F8" s="22">
        <v>1482</v>
      </c>
      <c r="G8" s="22">
        <f>B8+C8+D8+E8+F8</f>
        <v>7518</v>
      </c>
      <c r="H8" s="32">
        <f>(G8/G10)</f>
        <v>0.15886231087820132</v>
      </c>
    </row>
    <row r="9" spans="1:8" ht="20.100000000000001" customHeight="1" thickBot="1">
      <c r="A9" s="23" t="s">
        <v>3</v>
      </c>
      <c r="B9" s="24">
        <v>4182</v>
      </c>
      <c r="C9" s="25">
        <v>3642</v>
      </c>
      <c r="D9" s="25">
        <v>2043</v>
      </c>
      <c r="E9" s="25">
        <v>5123</v>
      </c>
      <c r="F9" s="25">
        <v>4706</v>
      </c>
      <c r="G9" s="25">
        <f>B9+C9+D9+E9+F9</f>
        <v>19696</v>
      </c>
      <c r="H9" s="37">
        <f>(G9/G10)</f>
        <v>0.41619474262530642</v>
      </c>
    </row>
    <row r="10" spans="1:8" ht="20.100000000000001" customHeight="1" thickBot="1">
      <c r="A10" s="26" t="s">
        <v>0</v>
      </c>
      <c r="B10" s="27">
        <f t="shared" ref="B10:H10" si="0">SUM(B6:B9)</f>
        <v>10710</v>
      </c>
      <c r="C10" s="27">
        <f t="shared" si="0"/>
        <v>10717</v>
      </c>
      <c r="D10" s="27">
        <f t="shared" si="0"/>
        <v>5453</v>
      </c>
      <c r="E10" s="27">
        <f t="shared" si="0"/>
        <v>11060</v>
      </c>
      <c r="F10" s="27">
        <f t="shared" si="0"/>
        <v>9384</v>
      </c>
      <c r="G10" s="27">
        <f t="shared" si="0"/>
        <v>47324</v>
      </c>
      <c r="H10" s="28">
        <f t="shared" si="0"/>
        <v>1</v>
      </c>
    </row>
    <row r="11" spans="1:8">
      <c r="B11" s="7"/>
      <c r="C11" s="8"/>
    </row>
    <row r="12" spans="1:8" ht="15">
      <c r="A12" s="12"/>
      <c r="B12" s="1"/>
      <c r="H12" s="11"/>
    </row>
    <row r="13" spans="1:8" ht="15">
      <c r="A13" s="12" t="s">
        <v>10</v>
      </c>
      <c r="B13" s="1"/>
    </row>
    <row r="14" spans="1:8" ht="30" customHeight="1">
      <c r="A14" s="85" t="s">
        <v>25</v>
      </c>
      <c r="B14" s="85"/>
      <c r="C14" s="85"/>
      <c r="D14" s="85"/>
      <c r="E14" s="85"/>
      <c r="F14" s="85"/>
      <c r="G14" s="85"/>
      <c r="H14" s="85"/>
    </row>
    <row r="15" spans="1:8" ht="15.75" thickBot="1">
      <c r="A15" s="35"/>
      <c r="B15" s="35"/>
      <c r="C15" s="35"/>
      <c r="D15" s="35"/>
      <c r="E15" s="35"/>
      <c r="F15" s="35"/>
      <c r="G15" s="35"/>
      <c r="H15" s="35"/>
    </row>
    <row r="16" spans="1:8">
      <c r="A16" s="36" t="s">
        <v>8</v>
      </c>
      <c r="B16" s="82" t="s">
        <v>12</v>
      </c>
      <c r="C16" s="83"/>
      <c r="D16" s="83"/>
      <c r="E16" s="83"/>
      <c r="F16" s="83"/>
      <c r="G16" s="84"/>
      <c r="H16" s="86" t="s">
        <v>19</v>
      </c>
    </row>
    <row r="17" spans="1:8" ht="17.25" customHeight="1">
      <c r="A17" s="20"/>
      <c r="B17" s="18" t="s">
        <v>13</v>
      </c>
      <c r="C17" s="18" t="s">
        <v>14</v>
      </c>
      <c r="D17" s="18" t="s">
        <v>15</v>
      </c>
      <c r="E17" s="18" t="s">
        <v>16</v>
      </c>
      <c r="F17" s="19" t="s">
        <v>17</v>
      </c>
      <c r="G17" s="19" t="s">
        <v>0</v>
      </c>
      <c r="H17" s="87"/>
    </row>
    <row r="18" spans="1:8" ht="33.75" customHeight="1">
      <c r="A18" s="16" t="s">
        <v>6</v>
      </c>
      <c r="B18" s="21">
        <v>9596</v>
      </c>
      <c r="C18" s="22">
        <v>6737</v>
      </c>
      <c r="D18" s="22">
        <v>4033</v>
      </c>
      <c r="E18" s="22">
        <v>1496</v>
      </c>
      <c r="F18" s="22">
        <v>2645</v>
      </c>
      <c r="G18" s="22">
        <f>B18+C18+D18+E18+F18</f>
        <v>24507</v>
      </c>
      <c r="H18" s="33">
        <f>(G18/G22)</f>
        <v>0.5589972856458566</v>
      </c>
    </row>
    <row r="19" spans="1:8" ht="20.100000000000001" customHeight="1">
      <c r="A19" s="3" t="s">
        <v>1</v>
      </c>
      <c r="B19" s="21">
        <v>733</v>
      </c>
      <c r="C19" s="22">
        <v>104</v>
      </c>
      <c r="D19" s="22">
        <v>416</v>
      </c>
      <c r="E19" s="22">
        <v>170</v>
      </c>
      <c r="F19" s="22">
        <v>13</v>
      </c>
      <c r="G19" s="22">
        <f>B19+C19+D19+E19+F19</f>
        <v>1436</v>
      </c>
      <c r="H19" s="33">
        <f>(G19/G22)</f>
        <v>3.2754727310052231E-2</v>
      </c>
    </row>
    <row r="20" spans="1:8" ht="20.100000000000001" customHeight="1">
      <c r="A20" s="3" t="s">
        <v>2</v>
      </c>
      <c r="B20" s="21">
        <v>1654</v>
      </c>
      <c r="C20" s="22">
        <v>1397</v>
      </c>
      <c r="D20" s="22">
        <v>516</v>
      </c>
      <c r="E20" s="22">
        <v>99</v>
      </c>
      <c r="F20" s="22">
        <v>1137</v>
      </c>
      <c r="G20" s="22">
        <f>B20+C20+D20+E20+F20</f>
        <v>4803</v>
      </c>
      <c r="H20" s="33">
        <f>(G20/G22)</f>
        <v>0.10955498277867749</v>
      </c>
    </row>
    <row r="21" spans="1:8" ht="20.100000000000001" customHeight="1" thickBot="1">
      <c r="A21" s="23" t="s">
        <v>3</v>
      </c>
      <c r="B21" s="24">
        <v>4640</v>
      </c>
      <c r="C21" s="22">
        <v>3420</v>
      </c>
      <c r="D21" s="25">
        <v>1867</v>
      </c>
      <c r="E21" s="22">
        <v>585</v>
      </c>
      <c r="F21" s="25">
        <v>2583</v>
      </c>
      <c r="G21" s="25">
        <f>B21+C21+D21+E21+F21</f>
        <v>13095</v>
      </c>
      <c r="H21" s="34">
        <f>(G21/G22)</f>
        <v>0.29869300426541368</v>
      </c>
    </row>
    <row r="22" spans="1:8" ht="20.100000000000001" customHeight="1" thickBot="1">
      <c r="A22" s="26" t="s">
        <v>0</v>
      </c>
      <c r="B22" s="27">
        <f t="shared" ref="B22:H22" si="1">SUM(B18:B21)</f>
        <v>16623</v>
      </c>
      <c r="C22" s="27">
        <f t="shared" si="1"/>
        <v>11658</v>
      </c>
      <c r="D22" s="27">
        <f t="shared" si="1"/>
        <v>6832</v>
      </c>
      <c r="E22" s="27">
        <f t="shared" si="1"/>
        <v>2350</v>
      </c>
      <c r="F22" s="27">
        <f t="shared" si="1"/>
        <v>6378</v>
      </c>
      <c r="G22" s="27">
        <f t="shared" si="1"/>
        <v>43841</v>
      </c>
      <c r="H22" s="28">
        <f t="shared" si="1"/>
        <v>1</v>
      </c>
    </row>
    <row r="23" spans="1:8">
      <c r="A23" s="9"/>
    </row>
    <row r="25" spans="1:8" ht="39.75" customHeight="1">
      <c r="A25" s="80" t="s">
        <v>7</v>
      </c>
      <c r="B25" s="80"/>
      <c r="C25" s="80"/>
      <c r="D25" s="80"/>
      <c r="E25" s="80"/>
      <c r="F25" s="80"/>
      <c r="G25" s="80"/>
      <c r="H25" s="80"/>
    </row>
    <row r="26" spans="1:8">
      <c r="A26" s="6"/>
      <c r="B26" s="6"/>
      <c r="C26" s="6"/>
      <c r="D26" s="6"/>
      <c r="E26" s="6"/>
      <c r="F26" s="6"/>
      <c r="G26" s="6"/>
    </row>
    <row r="27" spans="1:8" ht="38.25" customHeight="1">
      <c r="A27" s="81" t="s">
        <v>11</v>
      </c>
      <c r="B27" s="81"/>
      <c r="C27" s="81"/>
      <c r="D27" s="81"/>
      <c r="E27" s="81"/>
      <c r="F27" s="81"/>
      <c r="G27" s="81"/>
      <c r="H27" s="81"/>
    </row>
    <row r="31" spans="1:8">
      <c r="A31" s="13"/>
      <c r="B31" s="13"/>
      <c r="C31" s="13"/>
      <c r="D31" s="13"/>
      <c r="E31" s="13"/>
      <c r="F31" s="14" t="s">
        <v>4</v>
      </c>
      <c r="G31" s="13"/>
      <c r="H31" s="13"/>
    </row>
    <row r="32" spans="1:8">
      <c r="A32" s="13"/>
      <c r="B32" s="13"/>
      <c r="C32" s="13"/>
      <c r="D32" s="13"/>
      <c r="E32" s="13"/>
      <c r="F32" s="14" t="s">
        <v>5</v>
      </c>
      <c r="G32" s="13"/>
      <c r="H32" s="13"/>
    </row>
    <row r="33" spans="1:8">
      <c r="A33" s="13"/>
      <c r="B33" s="13"/>
      <c r="C33" s="13"/>
      <c r="D33" s="13"/>
      <c r="E33" s="13"/>
      <c r="F33" s="13"/>
      <c r="G33" s="13"/>
      <c r="H33" s="13"/>
    </row>
    <row r="34" spans="1:8">
      <c r="A34" s="13"/>
      <c r="B34" s="13"/>
      <c r="C34" s="13"/>
      <c r="D34" s="13"/>
      <c r="E34" s="13"/>
      <c r="F34" s="13"/>
      <c r="G34" s="13"/>
      <c r="H34" s="13"/>
    </row>
    <row r="35" spans="1:8">
      <c r="A35" s="13" t="s">
        <v>27</v>
      </c>
      <c r="B35" s="13"/>
      <c r="C35" s="13"/>
      <c r="D35" s="13"/>
      <c r="E35" s="13"/>
      <c r="F35" s="13"/>
      <c r="G35" s="13"/>
      <c r="H35" s="13"/>
    </row>
    <row r="36" spans="1:8">
      <c r="A36" s="15" t="s">
        <v>24</v>
      </c>
      <c r="B36" s="13"/>
      <c r="C36" s="13"/>
      <c r="D36" s="13"/>
      <c r="E36" s="13"/>
      <c r="F36" s="13"/>
      <c r="G36" s="13"/>
      <c r="H36" s="13"/>
    </row>
    <row r="37" spans="1:8">
      <c r="A37" s="15">
        <v>41101</v>
      </c>
    </row>
  </sheetData>
  <mergeCells count="8">
    <mergeCell ref="A25:H25"/>
    <mergeCell ref="A27:H27"/>
    <mergeCell ref="A2:H2"/>
    <mergeCell ref="B4:G4"/>
    <mergeCell ref="H4:H5"/>
    <mergeCell ref="A14:H14"/>
    <mergeCell ref="B16:G16"/>
    <mergeCell ref="H16:H17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6"/>
  <sheetViews>
    <sheetView topLeftCell="A13" workbookViewId="0">
      <selection activeCell="G18" sqref="G18"/>
    </sheetView>
  </sheetViews>
  <sheetFormatPr defaultRowHeight="12.75"/>
  <cols>
    <col min="1" max="1" width="13.28515625" customWidth="1"/>
    <col min="2" max="2" width="10.28515625" customWidth="1"/>
    <col min="4" max="4" width="9.5703125" customWidth="1"/>
    <col min="5" max="5" width="14" customWidth="1"/>
    <col min="6" max="6" width="10.85546875" customWidth="1"/>
    <col min="7" max="7" width="9.5703125" customWidth="1"/>
    <col min="8" max="8" width="10.7109375" customWidth="1"/>
  </cols>
  <sheetData>
    <row r="1" spans="1:8" ht="15">
      <c r="A1" s="12" t="s">
        <v>9</v>
      </c>
      <c r="B1" s="1"/>
    </row>
    <row r="2" spans="1:8" ht="30.75" customHeight="1">
      <c r="A2" s="85" t="s">
        <v>28</v>
      </c>
      <c r="B2" s="85"/>
      <c r="C2" s="85"/>
      <c r="D2" s="85"/>
      <c r="E2" s="85"/>
      <c r="F2" s="85"/>
      <c r="G2" s="85"/>
      <c r="H2" s="85"/>
    </row>
    <row r="3" spans="1:8" ht="15.75" thickBot="1">
      <c r="A3" s="5"/>
      <c r="B3" s="5"/>
      <c r="C3" s="5"/>
      <c r="D3" s="5"/>
      <c r="E3" s="5"/>
      <c r="F3" s="5"/>
      <c r="G3" s="17"/>
    </row>
    <row r="4" spans="1:8" ht="20.100000000000001" customHeight="1">
      <c r="A4" s="36" t="s">
        <v>8</v>
      </c>
      <c r="B4" s="82" t="s">
        <v>12</v>
      </c>
      <c r="C4" s="83"/>
      <c r="D4" s="83"/>
      <c r="E4" s="83"/>
      <c r="F4" s="83"/>
      <c r="G4" s="84"/>
      <c r="H4" s="86" t="s">
        <v>19</v>
      </c>
    </row>
    <row r="5" spans="1:8" ht="20.100000000000001" customHeight="1">
      <c r="A5" s="20"/>
      <c r="B5" s="18" t="s">
        <v>13</v>
      </c>
      <c r="C5" s="18" t="s">
        <v>14</v>
      </c>
      <c r="D5" s="18" t="s">
        <v>15</v>
      </c>
      <c r="E5" s="18" t="s">
        <v>16</v>
      </c>
      <c r="F5" s="19" t="s">
        <v>17</v>
      </c>
      <c r="G5" s="29" t="s">
        <v>0</v>
      </c>
      <c r="H5" s="87"/>
    </row>
    <row r="6" spans="1:8" ht="34.5" customHeight="1">
      <c r="A6" s="16" t="s">
        <v>6</v>
      </c>
      <c r="B6" s="21">
        <v>4135</v>
      </c>
      <c r="C6" s="22">
        <v>5039</v>
      </c>
      <c r="D6" s="22">
        <v>2358</v>
      </c>
      <c r="E6" s="22">
        <v>5400</v>
      </c>
      <c r="F6" s="22">
        <v>3298</v>
      </c>
      <c r="G6" s="22">
        <f>B6+C6+D6+E6+F6</f>
        <v>20230</v>
      </c>
      <c r="H6" s="32">
        <f>(G6/G10)</f>
        <v>0.41101178382771231</v>
      </c>
    </row>
    <row r="7" spans="1:8" ht="20.100000000000001" customHeight="1">
      <c r="A7" s="3" t="s">
        <v>1</v>
      </c>
      <c r="B7" s="21">
        <v>27</v>
      </c>
      <c r="C7" s="22">
        <v>72</v>
      </c>
      <c r="D7" s="22">
        <v>9</v>
      </c>
      <c r="E7" s="22">
        <v>40</v>
      </c>
      <c r="F7" s="22">
        <v>5</v>
      </c>
      <c r="G7" s="22">
        <f>B7+C7+D7+E7+F7</f>
        <v>153</v>
      </c>
      <c r="H7" s="32">
        <f>(G7/G10)</f>
        <v>3.1084924827305973E-3</v>
      </c>
    </row>
    <row r="8" spans="1:8" ht="20.100000000000001" customHeight="1">
      <c r="A8" s="3" t="s">
        <v>2</v>
      </c>
      <c r="B8" s="21">
        <v>1843</v>
      </c>
      <c r="C8" s="22">
        <v>1602</v>
      </c>
      <c r="D8" s="22">
        <v>893</v>
      </c>
      <c r="E8" s="22">
        <v>647</v>
      </c>
      <c r="F8" s="22">
        <v>1323</v>
      </c>
      <c r="G8" s="22">
        <f>B8+C8+D8+E8+F8</f>
        <v>6308</v>
      </c>
      <c r="H8" s="32">
        <f>(G8/G10)</f>
        <v>0.12815928484355954</v>
      </c>
    </row>
    <row r="9" spans="1:8" ht="20.100000000000001" customHeight="1" thickBot="1">
      <c r="A9" s="23" t="s">
        <v>3</v>
      </c>
      <c r="B9" s="24">
        <v>4737</v>
      </c>
      <c r="C9" s="25">
        <v>4141</v>
      </c>
      <c r="D9" s="25">
        <v>2348</v>
      </c>
      <c r="E9" s="22">
        <v>6038</v>
      </c>
      <c r="F9" s="25">
        <v>5265</v>
      </c>
      <c r="G9" s="25">
        <f>B9+C9+D9+E9+F9</f>
        <v>22529</v>
      </c>
      <c r="H9" s="37">
        <f>(G9/G10)</f>
        <v>0.45772043884599756</v>
      </c>
    </row>
    <row r="10" spans="1:8" ht="20.100000000000001" customHeight="1" thickBot="1">
      <c r="A10" s="26" t="s">
        <v>0</v>
      </c>
      <c r="B10" s="27">
        <f t="shared" ref="B10:H10" si="0">SUM(B6:B9)</f>
        <v>10742</v>
      </c>
      <c r="C10" s="27">
        <f t="shared" si="0"/>
        <v>10854</v>
      </c>
      <c r="D10" s="27">
        <f t="shared" si="0"/>
        <v>5608</v>
      </c>
      <c r="E10" s="27">
        <f t="shared" si="0"/>
        <v>12125</v>
      </c>
      <c r="F10" s="27">
        <f t="shared" si="0"/>
        <v>9891</v>
      </c>
      <c r="G10" s="27">
        <f t="shared" si="0"/>
        <v>49220</v>
      </c>
      <c r="H10" s="38">
        <f t="shared" si="0"/>
        <v>1</v>
      </c>
    </row>
    <row r="11" spans="1:8">
      <c r="B11" s="7"/>
      <c r="C11" s="8"/>
    </row>
    <row r="12" spans="1:8" ht="15">
      <c r="A12" s="12"/>
      <c r="B12" s="1"/>
      <c r="H12" s="11"/>
    </row>
    <row r="13" spans="1:8" ht="15.75" customHeight="1">
      <c r="A13" s="12" t="s">
        <v>10</v>
      </c>
      <c r="B13" s="1"/>
    </row>
    <row r="14" spans="1:8" ht="32.25" customHeight="1">
      <c r="A14" s="85" t="s">
        <v>29</v>
      </c>
      <c r="B14" s="85"/>
      <c r="C14" s="85"/>
      <c r="D14" s="85"/>
      <c r="E14" s="85"/>
      <c r="F14" s="85"/>
      <c r="G14" s="85"/>
      <c r="H14" s="85"/>
    </row>
    <row r="15" spans="1:8" ht="15.75" thickBot="1">
      <c r="A15" s="35"/>
      <c r="B15" s="35"/>
      <c r="C15" s="35"/>
      <c r="D15" s="35"/>
      <c r="E15" s="35"/>
      <c r="F15" s="35"/>
      <c r="G15" s="35"/>
      <c r="H15" s="35"/>
    </row>
    <row r="16" spans="1:8" ht="18" customHeight="1">
      <c r="A16" s="36" t="s">
        <v>8</v>
      </c>
      <c r="B16" s="82" t="s">
        <v>12</v>
      </c>
      <c r="C16" s="83"/>
      <c r="D16" s="83"/>
      <c r="E16" s="83"/>
      <c r="F16" s="83"/>
      <c r="G16" s="84"/>
      <c r="H16" s="86" t="s">
        <v>19</v>
      </c>
    </row>
    <row r="17" spans="1:8" ht="20.25" customHeight="1">
      <c r="A17" s="20"/>
      <c r="B17" s="18" t="s">
        <v>13</v>
      </c>
      <c r="C17" s="18" t="s">
        <v>14</v>
      </c>
      <c r="D17" s="18" t="s">
        <v>15</v>
      </c>
      <c r="E17" s="18" t="s">
        <v>16</v>
      </c>
      <c r="F17" s="19" t="s">
        <v>17</v>
      </c>
      <c r="G17" s="19" t="s">
        <v>0</v>
      </c>
      <c r="H17" s="87"/>
    </row>
    <row r="18" spans="1:8" ht="25.5">
      <c r="A18" s="16" t="s">
        <v>6</v>
      </c>
      <c r="B18" s="21">
        <v>9323</v>
      </c>
      <c r="C18" s="22">
        <v>6183</v>
      </c>
      <c r="D18" s="22">
        <v>3756</v>
      </c>
      <c r="E18" s="22">
        <v>1409</v>
      </c>
      <c r="F18" s="22">
        <v>2327</v>
      </c>
      <c r="G18" s="22">
        <f>B18+C18+D18+E18+F18</f>
        <v>22998</v>
      </c>
      <c r="H18" s="39">
        <f>(G18/G22)</f>
        <v>0.56087211003804505</v>
      </c>
    </row>
    <row r="19" spans="1:8" ht="20.100000000000001" customHeight="1">
      <c r="A19" s="3" t="s">
        <v>1</v>
      </c>
      <c r="B19" s="21">
        <v>554</v>
      </c>
      <c r="C19" s="22">
        <v>89</v>
      </c>
      <c r="D19" s="22">
        <v>290</v>
      </c>
      <c r="E19" s="22">
        <v>117</v>
      </c>
      <c r="F19" s="22">
        <v>3</v>
      </c>
      <c r="G19" s="22">
        <f>B19+C19+D19+E19+F19</f>
        <v>1053</v>
      </c>
      <c r="H19" s="39">
        <f>(G19/G22)</f>
        <v>2.5680421422300263E-2</v>
      </c>
    </row>
    <row r="20" spans="1:8" ht="20.100000000000001" customHeight="1">
      <c r="A20" s="3" t="s">
        <v>2</v>
      </c>
      <c r="B20" s="21">
        <v>1503</v>
      </c>
      <c r="C20" s="22">
        <v>1262</v>
      </c>
      <c r="D20" s="22">
        <v>413</v>
      </c>
      <c r="E20" s="22">
        <v>68</v>
      </c>
      <c r="F20" s="22">
        <v>945</v>
      </c>
      <c r="G20" s="22">
        <f>B20+C20+D20+E20+F20</f>
        <v>4191</v>
      </c>
      <c r="H20" s="39">
        <f>(G20/G22)</f>
        <v>0.10220954053263097</v>
      </c>
    </row>
    <row r="21" spans="1:8" ht="20.100000000000001" customHeight="1" thickBot="1">
      <c r="A21" s="23" t="s">
        <v>3</v>
      </c>
      <c r="B21" s="24">
        <v>4754</v>
      </c>
      <c r="C21" s="22">
        <v>3486</v>
      </c>
      <c r="D21" s="25">
        <v>1803</v>
      </c>
      <c r="E21" s="22">
        <v>590</v>
      </c>
      <c r="F21" s="25">
        <v>2129</v>
      </c>
      <c r="G21" s="25">
        <f>B21+C21+D21+E21+F21</f>
        <v>12762</v>
      </c>
      <c r="H21" s="40">
        <f>(G21/G22)</f>
        <v>0.31123792800702371</v>
      </c>
    </row>
    <row r="22" spans="1:8" ht="20.100000000000001" customHeight="1" thickBot="1">
      <c r="A22" s="26" t="s">
        <v>0</v>
      </c>
      <c r="B22" s="27">
        <f t="shared" ref="B22:H22" si="1">SUM(B18:B21)</f>
        <v>16134</v>
      </c>
      <c r="C22" s="27">
        <f t="shared" si="1"/>
        <v>11020</v>
      </c>
      <c r="D22" s="27">
        <f t="shared" si="1"/>
        <v>6262</v>
      </c>
      <c r="E22" s="27">
        <f t="shared" si="1"/>
        <v>2184</v>
      </c>
      <c r="F22" s="27">
        <f t="shared" si="1"/>
        <v>5404</v>
      </c>
      <c r="G22" s="27">
        <f t="shared" si="1"/>
        <v>41004</v>
      </c>
      <c r="H22" s="28">
        <f t="shared" si="1"/>
        <v>1</v>
      </c>
    </row>
    <row r="23" spans="1:8">
      <c r="A23" s="9"/>
    </row>
    <row r="25" spans="1:8" ht="40.5" customHeight="1">
      <c r="A25" s="80" t="s">
        <v>7</v>
      </c>
      <c r="B25" s="80"/>
      <c r="C25" s="80"/>
      <c r="D25" s="80"/>
      <c r="E25" s="80"/>
      <c r="F25" s="80"/>
      <c r="G25" s="80"/>
      <c r="H25" s="80"/>
    </row>
    <row r="26" spans="1:8">
      <c r="A26" s="6"/>
      <c r="B26" s="6"/>
      <c r="C26" s="6"/>
      <c r="D26" s="6"/>
      <c r="E26" s="6"/>
      <c r="F26" s="6"/>
      <c r="G26" s="6"/>
    </row>
    <row r="27" spans="1:8" ht="28.5" customHeight="1">
      <c r="A27" s="81" t="s">
        <v>11</v>
      </c>
      <c r="B27" s="81"/>
      <c r="C27" s="81"/>
      <c r="D27" s="81"/>
      <c r="E27" s="81"/>
      <c r="F27" s="81"/>
      <c r="G27" s="81"/>
      <c r="H27" s="81"/>
    </row>
    <row r="40" spans="1:8">
      <c r="A40" s="13"/>
      <c r="B40" s="13"/>
      <c r="C40" s="13"/>
      <c r="D40" s="13"/>
      <c r="E40" s="13"/>
      <c r="F40" s="14" t="s">
        <v>4</v>
      </c>
      <c r="G40" s="13"/>
      <c r="H40" s="13"/>
    </row>
    <row r="41" spans="1:8">
      <c r="A41" s="13"/>
      <c r="B41" s="13"/>
      <c r="C41" s="13"/>
      <c r="D41" s="13"/>
      <c r="E41" s="13"/>
      <c r="F41" s="14" t="s">
        <v>5</v>
      </c>
      <c r="G41" s="13"/>
      <c r="H41" s="13"/>
    </row>
    <row r="42" spans="1:8">
      <c r="A42" s="13"/>
      <c r="B42" s="13"/>
      <c r="C42" s="13"/>
      <c r="D42" s="13"/>
      <c r="E42" s="13"/>
      <c r="F42" s="13"/>
      <c r="G42" s="13"/>
      <c r="H42" s="13"/>
    </row>
    <row r="43" spans="1:8">
      <c r="A43" s="13"/>
      <c r="B43" s="13"/>
      <c r="C43" s="13"/>
      <c r="D43" s="13"/>
      <c r="E43" s="13"/>
      <c r="F43" s="13"/>
      <c r="G43" s="13"/>
      <c r="H43" s="13"/>
    </row>
    <row r="44" spans="1:8">
      <c r="A44" s="13" t="s">
        <v>27</v>
      </c>
      <c r="B44" s="13"/>
      <c r="C44" s="13"/>
      <c r="D44" s="13"/>
      <c r="E44" s="13"/>
      <c r="F44" s="13"/>
      <c r="G44" s="13"/>
      <c r="H44" s="13"/>
    </row>
    <row r="45" spans="1:8">
      <c r="A45" s="15" t="s">
        <v>24</v>
      </c>
      <c r="B45" s="13"/>
      <c r="C45" s="13"/>
      <c r="D45" s="13"/>
      <c r="E45" s="13"/>
      <c r="F45" s="13"/>
      <c r="G45" s="13"/>
      <c r="H45" s="13"/>
    </row>
    <row r="46" spans="1:8">
      <c r="A46" s="15">
        <v>41101</v>
      </c>
    </row>
  </sheetData>
  <mergeCells count="8">
    <mergeCell ref="A25:H25"/>
    <mergeCell ref="A27:H27"/>
    <mergeCell ref="A2:H2"/>
    <mergeCell ref="B4:G4"/>
    <mergeCell ref="H4:H5"/>
    <mergeCell ref="A14:H14"/>
    <mergeCell ref="B16:G16"/>
    <mergeCell ref="H16:H17"/>
  </mergeCells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7"/>
  <sheetViews>
    <sheetView topLeftCell="A22" workbookViewId="0">
      <selection activeCell="A37" sqref="A37"/>
    </sheetView>
  </sheetViews>
  <sheetFormatPr defaultRowHeight="12.75"/>
  <cols>
    <col min="1" max="1" width="13.28515625" customWidth="1"/>
    <col min="2" max="2" width="10.28515625" customWidth="1"/>
    <col min="4" max="4" width="9.5703125" customWidth="1"/>
    <col min="5" max="5" width="14" customWidth="1"/>
    <col min="6" max="6" width="10.85546875" customWidth="1"/>
    <col min="7" max="7" width="9.5703125" customWidth="1"/>
    <col min="8" max="8" width="10.7109375" customWidth="1"/>
  </cols>
  <sheetData>
    <row r="1" spans="1:8" ht="15">
      <c r="A1" s="12" t="s">
        <v>9</v>
      </c>
      <c r="B1" s="1"/>
    </row>
    <row r="2" spans="1:8" ht="30.75" customHeight="1">
      <c r="A2" s="85" t="s">
        <v>43</v>
      </c>
      <c r="B2" s="85"/>
      <c r="C2" s="85"/>
      <c r="D2" s="85"/>
      <c r="E2" s="85"/>
      <c r="F2" s="85"/>
      <c r="G2" s="85"/>
      <c r="H2" s="85"/>
    </row>
    <row r="3" spans="1:8" ht="15.75" thickBot="1">
      <c r="A3" s="5"/>
      <c r="B3" s="5"/>
      <c r="C3" s="5"/>
      <c r="D3" s="5"/>
      <c r="E3" s="5"/>
      <c r="F3" s="5"/>
      <c r="G3" s="17"/>
    </row>
    <row r="4" spans="1:8" ht="20.100000000000001" customHeight="1">
      <c r="A4" s="36" t="s">
        <v>8</v>
      </c>
      <c r="B4" s="82" t="s">
        <v>12</v>
      </c>
      <c r="C4" s="83"/>
      <c r="D4" s="83"/>
      <c r="E4" s="83"/>
      <c r="F4" s="83"/>
      <c r="G4" s="84"/>
      <c r="H4" s="86" t="s">
        <v>19</v>
      </c>
    </row>
    <row r="5" spans="1:8" ht="20.100000000000001" customHeight="1">
      <c r="A5" s="20"/>
      <c r="B5" s="18" t="s">
        <v>13</v>
      </c>
      <c r="C5" s="18" t="s">
        <v>14</v>
      </c>
      <c r="D5" s="18" t="s">
        <v>15</v>
      </c>
      <c r="E5" s="18" t="s">
        <v>16</v>
      </c>
      <c r="F5" s="19" t="s">
        <v>17</v>
      </c>
      <c r="G5" s="29" t="s">
        <v>0</v>
      </c>
      <c r="H5" s="87"/>
    </row>
    <row r="6" spans="1:8" ht="34.5" customHeight="1">
      <c r="A6" s="16" t="s">
        <v>6</v>
      </c>
      <c r="B6" s="21">
        <f>41+4576+13</f>
        <v>4630</v>
      </c>
      <c r="C6" s="22">
        <f>34+5322+11</f>
        <v>5367</v>
      </c>
      <c r="D6" s="22">
        <f>13+2496+1+5</f>
        <v>2515</v>
      </c>
      <c r="E6" s="22">
        <f>13+5900+1+4</f>
        <v>5918</v>
      </c>
      <c r="F6" s="22">
        <f>11+3616+2</f>
        <v>3629</v>
      </c>
      <c r="G6" s="22">
        <f>B6+C6+D6+E6+F6</f>
        <v>22059</v>
      </c>
      <c r="H6" s="32">
        <f>(G6/G10)</f>
        <v>0.43997446995233064</v>
      </c>
    </row>
    <row r="7" spans="1:8" ht="20.100000000000001" customHeight="1">
      <c r="A7" s="3" t="s">
        <v>1</v>
      </c>
      <c r="B7" s="21">
        <v>19</v>
      </c>
      <c r="C7" s="22">
        <v>81</v>
      </c>
      <c r="D7" s="22">
        <v>5</v>
      </c>
      <c r="E7" s="22">
        <v>36</v>
      </c>
      <c r="F7" s="22">
        <v>4</v>
      </c>
      <c r="G7" s="22">
        <f>B7+C7+D7+E7+F7</f>
        <v>145</v>
      </c>
      <c r="H7" s="32">
        <f>(G7/G10)</f>
        <v>2.8920757125476195E-3</v>
      </c>
    </row>
    <row r="8" spans="1:8" ht="20.100000000000001" customHeight="1">
      <c r="A8" s="3" t="s">
        <v>2</v>
      </c>
      <c r="B8" s="21">
        <v>1111</v>
      </c>
      <c r="C8" s="22">
        <v>974</v>
      </c>
      <c r="D8" s="22">
        <v>554</v>
      </c>
      <c r="E8" s="22">
        <v>387</v>
      </c>
      <c r="F8" s="22">
        <v>854</v>
      </c>
      <c r="G8" s="22">
        <f>B8+C8+D8+E8+F8</f>
        <v>3880</v>
      </c>
      <c r="H8" s="32">
        <f>(G8/G10)</f>
        <v>7.7387956997825955E-2</v>
      </c>
    </row>
    <row r="9" spans="1:8" ht="20.100000000000001" customHeight="1" thickBot="1">
      <c r="A9" s="23" t="s">
        <v>3</v>
      </c>
      <c r="B9" s="24">
        <v>4995</v>
      </c>
      <c r="C9" s="25">
        <v>4489</v>
      </c>
      <c r="D9" s="25">
        <v>2425</v>
      </c>
      <c r="E9" s="22">
        <v>6310</v>
      </c>
      <c r="F9" s="25">
        <v>5834</v>
      </c>
      <c r="G9" s="25">
        <f>B9+C9+D9+E9+F9</f>
        <v>24053</v>
      </c>
      <c r="H9" s="37">
        <f>(G9/G10)</f>
        <v>0.47974549733729582</v>
      </c>
    </row>
    <row r="10" spans="1:8" ht="20.100000000000001" customHeight="1" thickBot="1">
      <c r="A10" s="26" t="s">
        <v>0</v>
      </c>
      <c r="B10" s="27">
        <f t="shared" ref="B10:H10" si="0">SUM(B6:B9)</f>
        <v>10755</v>
      </c>
      <c r="C10" s="27">
        <f t="shared" si="0"/>
        <v>10911</v>
      </c>
      <c r="D10" s="27">
        <f t="shared" si="0"/>
        <v>5499</v>
      </c>
      <c r="E10" s="27">
        <f t="shared" si="0"/>
        <v>12651</v>
      </c>
      <c r="F10" s="27">
        <f t="shared" si="0"/>
        <v>10321</v>
      </c>
      <c r="G10" s="27">
        <f t="shared" si="0"/>
        <v>50137</v>
      </c>
      <c r="H10" s="38">
        <f t="shared" si="0"/>
        <v>1</v>
      </c>
    </row>
    <row r="11" spans="1:8">
      <c r="B11" s="7"/>
      <c r="C11" s="8"/>
    </row>
    <row r="12" spans="1:8" ht="15">
      <c r="A12" s="12"/>
      <c r="B12" s="1"/>
      <c r="H12" s="11"/>
    </row>
    <row r="13" spans="1:8" ht="15.75" customHeight="1">
      <c r="A13" s="12" t="s">
        <v>10</v>
      </c>
      <c r="B13" s="1"/>
    </row>
    <row r="14" spans="1:8" ht="32.25" customHeight="1">
      <c r="A14" s="85" t="s">
        <v>44</v>
      </c>
      <c r="B14" s="85"/>
      <c r="C14" s="85"/>
      <c r="D14" s="85"/>
      <c r="E14" s="85"/>
      <c r="F14" s="85"/>
      <c r="G14" s="85"/>
      <c r="H14" s="85"/>
    </row>
    <row r="15" spans="1:8" ht="15.75" thickBot="1">
      <c r="A15" s="35"/>
      <c r="B15" s="35"/>
      <c r="C15" s="35"/>
      <c r="D15" s="35"/>
      <c r="E15" s="35"/>
      <c r="F15" s="35"/>
      <c r="G15" s="35"/>
      <c r="H15" s="35"/>
    </row>
    <row r="16" spans="1:8" ht="18" customHeight="1">
      <c r="A16" s="36" t="s">
        <v>8</v>
      </c>
      <c r="B16" s="82" t="s">
        <v>12</v>
      </c>
      <c r="C16" s="83"/>
      <c r="D16" s="83"/>
      <c r="E16" s="83"/>
      <c r="F16" s="83"/>
      <c r="G16" s="84"/>
      <c r="H16" s="86" t="s">
        <v>19</v>
      </c>
    </row>
    <row r="17" spans="1:9" ht="20.25" customHeight="1">
      <c r="A17" s="20"/>
      <c r="B17" s="18" t="s">
        <v>13</v>
      </c>
      <c r="C17" s="18" t="s">
        <v>14</v>
      </c>
      <c r="D17" s="18" t="s">
        <v>15</v>
      </c>
      <c r="E17" s="18" t="s">
        <v>16</v>
      </c>
      <c r="F17" s="19" t="s">
        <v>17</v>
      </c>
      <c r="G17" s="19" t="s">
        <v>0</v>
      </c>
      <c r="H17" s="87"/>
    </row>
    <row r="18" spans="1:9" ht="25.5">
      <c r="A18" s="16" t="s">
        <v>6</v>
      </c>
      <c r="B18" s="21">
        <f>47+8114+5+59</f>
        <v>8225</v>
      </c>
      <c r="C18" s="22">
        <f>16+5592+18</f>
        <v>5626</v>
      </c>
      <c r="D18" s="22">
        <f>9+3336+3</f>
        <v>3348</v>
      </c>
      <c r="E18" s="22">
        <f>1+1253+1</f>
        <v>1255</v>
      </c>
      <c r="F18" s="22">
        <f>5+2034+1</f>
        <v>2040</v>
      </c>
      <c r="G18" s="22">
        <f>B18+C18+D18+E18+F18</f>
        <v>20494</v>
      </c>
      <c r="H18" s="39">
        <f>(G18/G22)</f>
        <v>0.60150861436412195</v>
      </c>
    </row>
    <row r="19" spans="1:9" ht="20.100000000000001" customHeight="1">
      <c r="A19" s="3" t="s">
        <v>1</v>
      </c>
      <c r="B19" s="21">
        <v>338</v>
      </c>
      <c r="C19" s="22">
        <v>85</v>
      </c>
      <c r="D19" s="22">
        <v>184</v>
      </c>
      <c r="E19" s="22">
        <v>72</v>
      </c>
      <c r="F19" s="22">
        <v>3</v>
      </c>
      <c r="G19" s="22">
        <f>B19+C19+D19+E19+F19</f>
        <v>682</v>
      </c>
      <c r="H19" s="39">
        <f>(G19/G22)</f>
        <v>2.0017023274925889E-2</v>
      </c>
    </row>
    <row r="20" spans="1:9" ht="20.100000000000001" customHeight="1">
      <c r="A20" s="3" t="s">
        <v>2</v>
      </c>
      <c r="B20" s="21">
        <v>596</v>
      </c>
      <c r="C20" s="22">
        <v>669</v>
      </c>
      <c r="D20" s="22">
        <v>150</v>
      </c>
      <c r="E20" s="22">
        <v>25</v>
      </c>
      <c r="F20" s="22">
        <v>498</v>
      </c>
      <c r="G20" s="22">
        <f>B20+C20+D20+E20+F20</f>
        <v>1938</v>
      </c>
      <c r="H20" s="39">
        <f>(G20/G22)</f>
        <v>5.6881218631680899E-2</v>
      </c>
    </row>
    <row r="21" spans="1:9" ht="20.100000000000001" customHeight="1" thickBot="1">
      <c r="A21" s="23" t="s">
        <v>3</v>
      </c>
      <c r="B21" s="24">
        <v>3935</v>
      </c>
      <c r="C21" s="22">
        <v>3107</v>
      </c>
      <c r="D21" s="25">
        <v>1475</v>
      </c>
      <c r="E21" s="22">
        <v>539</v>
      </c>
      <c r="F21" s="25">
        <v>1901</v>
      </c>
      <c r="G21" s="25">
        <f>B21+C21+D21+E21+F21</f>
        <v>10957</v>
      </c>
      <c r="H21" s="40">
        <f>(G21/G22)</f>
        <v>0.32159314372927122</v>
      </c>
    </row>
    <row r="22" spans="1:9" ht="20.100000000000001" customHeight="1" thickBot="1">
      <c r="A22" s="26" t="s">
        <v>0</v>
      </c>
      <c r="B22" s="27">
        <f t="shared" ref="B22:H22" si="1">SUM(B18:B21)</f>
        <v>13094</v>
      </c>
      <c r="C22" s="27">
        <f t="shared" si="1"/>
        <v>9487</v>
      </c>
      <c r="D22" s="27">
        <f t="shared" si="1"/>
        <v>5157</v>
      </c>
      <c r="E22" s="27">
        <f t="shared" si="1"/>
        <v>1891</v>
      </c>
      <c r="F22" s="27">
        <f t="shared" si="1"/>
        <v>4442</v>
      </c>
      <c r="G22" s="27">
        <f t="shared" si="1"/>
        <v>34071</v>
      </c>
      <c r="H22" s="28">
        <f t="shared" si="1"/>
        <v>1</v>
      </c>
    </row>
    <row r="23" spans="1:9">
      <c r="A23" s="9"/>
    </row>
    <row r="25" spans="1:9" ht="40.5" customHeight="1">
      <c r="A25" s="80" t="s">
        <v>45</v>
      </c>
      <c r="B25" s="80"/>
      <c r="C25" s="80"/>
      <c r="D25" s="80"/>
      <c r="E25" s="80"/>
      <c r="F25" s="80"/>
      <c r="G25" s="80"/>
      <c r="H25" s="80"/>
    </row>
    <row r="26" spans="1:9">
      <c r="A26" s="6"/>
      <c r="B26" s="6"/>
      <c r="C26" s="6"/>
      <c r="D26" s="6"/>
      <c r="E26" s="6"/>
      <c r="F26" s="6"/>
      <c r="G26" s="6"/>
    </row>
    <row r="27" spans="1:9" ht="28.5" customHeight="1">
      <c r="A27" s="81" t="s">
        <v>11</v>
      </c>
      <c r="B27" s="81"/>
      <c r="C27" s="81"/>
      <c r="D27" s="81"/>
      <c r="E27" s="81"/>
      <c r="F27" s="81"/>
      <c r="G27" s="81"/>
      <c r="H27" s="81"/>
    </row>
    <row r="30" spans="1:9">
      <c r="F30" s="13"/>
      <c r="G30" s="14" t="s">
        <v>4</v>
      </c>
      <c r="H30" s="13"/>
    </row>
    <row r="31" spans="1:9">
      <c r="A31" s="13"/>
      <c r="B31" s="13"/>
      <c r="C31" s="13"/>
      <c r="D31" s="13"/>
      <c r="F31" s="13"/>
      <c r="G31" s="14" t="s">
        <v>5</v>
      </c>
      <c r="H31" s="13"/>
      <c r="I31" s="13"/>
    </row>
    <row r="32" spans="1:9">
      <c r="A32" s="13"/>
      <c r="B32" s="13"/>
      <c r="C32" s="13"/>
      <c r="D32" s="13"/>
    </row>
    <row r="33" spans="1:8">
      <c r="A33" s="13"/>
      <c r="B33" s="13"/>
      <c r="C33" s="13"/>
      <c r="D33" s="13"/>
      <c r="E33" s="13"/>
      <c r="F33" s="13"/>
      <c r="G33" s="13"/>
      <c r="H33" s="13"/>
    </row>
    <row r="34" spans="1:8">
      <c r="A34" s="13"/>
      <c r="B34" s="13"/>
      <c r="C34" s="13"/>
      <c r="D34" s="13"/>
      <c r="E34" s="13"/>
      <c r="F34" s="13"/>
      <c r="G34" s="13"/>
      <c r="H34" s="13"/>
    </row>
    <row r="35" spans="1:8">
      <c r="A35" s="13" t="s">
        <v>38</v>
      </c>
      <c r="B35" s="13"/>
      <c r="C35" s="13"/>
      <c r="D35" s="13"/>
      <c r="E35" s="13"/>
      <c r="F35" s="13"/>
      <c r="G35" s="13"/>
      <c r="H35" s="13"/>
    </row>
    <row r="36" spans="1:8">
      <c r="A36" s="15" t="s">
        <v>50</v>
      </c>
      <c r="B36" s="13"/>
      <c r="C36" s="13"/>
      <c r="D36" s="13"/>
      <c r="E36" s="13"/>
      <c r="F36" s="13"/>
      <c r="G36" s="13"/>
      <c r="H36" s="13"/>
    </row>
    <row r="37" spans="1:8">
      <c r="A37" s="62">
        <v>42522</v>
      </c>
    </row>
  </sheetData>
  <mergeCells count="8">
    <mergeCell ref="A25:H25"/>
    <mergeCell ref="A27:H27"/>
    <mergeCell ref="A2:H2"/>
    <mergeCell ref="B4:G4"/>
    <mergeCell ref="H4:H5"/>
    <mergeCell ref="A14:H14"/>
    <mergeCell ref="B16:G16"/>
    <mergeCell ref="H16:H17"/>
  </mergeCells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6"/>
  <sheetViews>
    <sheetView topLeftCell="A22" workbookViewId="0">
      <selection activeCell="A36" sqref="A36"/>
    </sheetView>
  </sheetViews>
  <sheetFormatPr defaultRowHeight="12.75"/>
  <cols>
    <col min="1" max="1" width="13.28515625" customWidth="1"/>
    <col min="2" max="2" width="10.28515625" customWidth="1"/>
    <col min="4" max="4" width="9.5703125" customWidth="1"/>
    <col min="5" max="5" width="14" customWidth="1"/>
    <col min="6" max="6" width="10.85546875" customWidth="1"/>
    <col min="7" max="7" width="9.5703125" customWidth="1"/>
    <col min="8" max="8" width="10.7109375" customWidth="1"/>
  </cols>
  <sheetData>
    <row r="1" spans="1:8" ht="15">
      <c r="A1" s="12" t="s">
        <v>9</v>
      </c>
      <c r="B1" s="1"/>
    </row>
    <row r="2" spans="1:8" ht="30.75" customHeight="1">
      <c r="A2" s="85" t="s">
        <v>46</v>
      </c>
      <c r="B2" s="85"/>
      <c r="C2" s="85"/>
      <c r="D2" s="85"/>
      <c r="E2" s="85"/>
      <c r="F2" s="85"/>
      <c r="G2" s="85"/>
      <c r="H2" s="85"/>
    </row>
    <row r="3" spans="1:8" ht="15.75" thickBot="1">
      <c r="A3" s="5"/>
      <c r="B3" s="5"/>
      <c r="C3" s="5"/>
      <c r="D3" s="5"/>
      <c r="E3" s="5"/>
      <c r="F3" s="5"/>
      <c r="G3" s="17"/>
    </row>
    <row r="4" spans="1:8" ht="20.100000000000001" customHeight="1">
      <c r="A4" s="36" t="s">
        <v>8</v>
      </c>
      <c r="B4" s="82" t="s">
        <v>12</v>
      </c>
      <c r="C4" s="83"/>
      <c r="D4" s="83"/>
      <c r="E4" s="83"/>
      <c r="F4" s="83"/>
      <c r="G4" s="84"/>
      <c r="H4" s="86" t="s">
        <v>19</v>
      </c>
    </row>
    <row r="5" spans="1:8" ht="20.100000000000001" customHeight="1">
      <c r="A5" s="20"/>
      <c r="B5" s="18" t="s">
        <v>13</v>
      </c>
      <c r="C5" s="18" t="s">
        <v>14</v>
      </c>
      <c r="D5" s="18" t="s">
        <v>15</v>
      </c>
      <c r="E5" s="18" t="s">
        <v>16</v>
      </c>
      <c r="F5" s="19" t="s">
        <v>17</v>
      </c>
      <c r="G5" s="29" t="s">
        <v>0</v>
      </c>
      <c r="H5" s="87"/>
    </row>
    <row r="6" spans="1:8" ht="34.5" customHeight="1">
      <c r="A6" s="16" t="s">
        <v>6</v>
      </c>
      <c r="B6" s="21">
        <f>42+4885+1+13</f>
        <v>4941</v>
      </c>
      <c r="C6" s="22">
        <f>29+5859+1+10</f>
        <v>5899</v>
      </c>
      <c r="D6" s="22">
        <f>16+2897+1+4</f>
        <v>2918</v>
      </c>
      <c r="E6" s="22">
        <f>11+6655+1+4</f>
        <v>6671</v>
      </c>
      <c r="F6" s="22">
        <f>12+3939+1+2</f>
        <v>3954</v>
      </c>
      <c r="G6" s="22">
        <f>B6+C6+D6+E6+F6</f>
        <v>24383</v>
      </c>
      <c r="H6" s="32">
        <f>(G6/G10)</f>
        <v>0.49155310055640672</v>
      </c>
    </row>
    <row r="7" spans="1:8" ht="20.100000000000001" customHeight="1">
      <c r="A7" s="3" t="s">
        <v>1</v>
      </c>
      <c r="B7" s="21">
        <v>15</v>
      </c>
      <c r="C7" s="22">
        <v>78</v>
      </c>
      <c r="D7" s="22">
        <v>6</v>
      </c>
      <c r="E7" s="22">
        <v>29</v>
      </c>
      <c r="F7" s="22">
        <v>3</v>
      </c>
      <c r="G7" s="22">
        <f>B7+C7+D7+E7+F7</f>
        <v>131</v>
      </c>
      <c r="H7" s="32">
        <f>(G7/G10)</f>
        <v>2.6409160551568423E-3</v>
      </c>
    </row>
    <row r="8" spans="1:8" ht="20.100000000000001" customHeight="1">
      <c r="A8" s="3" t="s">
        <v>2</v>
      </c>
      <c r="B8" s="21">
        <v>943</v>
      </c>
      <c r="C8" s="22">
        <v>863</v>
      </c>
      <c r="D8" s="22">
        <v>440</v>
      </c>
      <c r="E8" s="22">
        <v>370</v>
      </c>
      <c r="F8" s="22">
        <v>803</v>
      </c>
      <c r="G8" s="22">
        <f>B8+C8+D8+E8+F8</f>
        <v>3419</v>
      </c>
      <c r="H8" s="32">
        <f>(G8/G10)</f>
        <v>6.8925893073139261E-2</v>
      </c>
    </row>
    <row r="9" spans="1:8" ht="20.100000000000001" customHeight="1" thickBot="1">
      <c r="A9" s="23" t="s">
        <v>3</v>
      </c>
      <c r="B9" s="24">
        <v>4463</v>
      </c>
      <c r="C9" s="25">
        <v>4184</v>
      </c>
      <c r="D9" s="25">
        <v>2116</v>
      </c>
      <c r="E9" s="22">
        <v>5386</v>
      </c>
      <c r="F9" s="25">
        <v>5522</v>
      </c>
      <c r="G9" s="25">
        <f>B9+C9+D9+E9+F9</f>
        <v>21671</v>
      </c>
      <c r="H9" s="37">
        <f>(G9/G10)</f>
        <v>0.43688009031529718</v>
      </c>
    </row>
    <row r="10" spans="1:8" ht="20.100000000000001" customHeight="1" thickBot="1">
      <c r="A10" s="26" t="s">
        <v>0</v>
      </c>
      <c r="B10" s="27">
        <f t="shared" ref="B10:H10" si="0">SUM(B6:B9)</f>
        <v>10362</v>
      </c>
      <c r="C10" s="27">
        <f t="shared" si="0"/>
        <v>11024</v>
      </c>
      <c r="D10" s="27">
        <f t="shared" si="0"/>
        <v>5480</v>
      </c>
      <c r="E10" s="27">
        <f t="shared" si="0"/>
        <v>12456</v>
      </c>
      <c r="F10" s="27">
        <f t="shared" si="0"/>
        <v>10282</v>
      </c>
      <c r="G10" s="27">
        <f t="shared" si="0"/>
        <v>49604</v>
      </c>
      <c r="H10" s="38">
        <f t="shared" si="0"/>
        <v>1</v>
      </c>
    </row>
    <row r="11" spans="1:8">
      <c r="B11" s="7"/>
      <c r="C11" s="8"/>
    </row>
    <row r="12" spans="1:8" ht="15">
      <c r="A12" s="12"/>
      <c r="B12" s="1"/>
      <c r="H12" s="11"/>
    </row>
    <row r="13" spans="1:8" ht="15.75" customHeight="1">
      <c r="A13" s="12" t="s">
        <v>10</v>
      </c>
      <c r="B13" s="1"/>
    </row>
    <row r="14" spans="1:8" ht="32.25" customHeight="1">
      <c r="A14" s="85" t="s">
        <v>47</v>
      </c>
      <c r="B14" s="85"/>
      <c r="C14" s="85"/>
      <c r="D14" s="85"/>
      <c r="E14" s="85"/>
      <c r="F14" s="85"/>
      <c r="G14" s="85"/>
      <c r="H14" s="85"/>
    </row>
    <row r="15" spans="1:8" ht="15.75" thickBot="1">
      <c r="A15" s="35"/>
      <c r="B15" s="35"/>
      <c r="C15" s="35"/>
      <c r="D15" s="35"/>
      <c r="E15" s="35"/>
      <c r="F15" s="35"/>
      <c r="G15" s="35"/>
      <c r="H15" s="35"/>
    </row>
    <row r="16" spans="1:8" ht="18" customHeight="1">
      <c r="A16" s="36" t="s">
        <v>8</v>
      </c>
      <c r="B16" s="82" t="s">
        <v>12</v>
      </c>
      <c r="C16" s="83"/>
      <c r="D16" s="83"/>
      <c r="E16" s="83"/>
      <c r="F16" s="83"/>
      <c r="G16" s="84"/>
      <c r="H16" s="86" t="s">
        <v>19</v>
      </c>
    </row>
    <row r="17" spans="1:9" ht="20.25" customHeight="1">
      <c r="A17" s="20"/>
      <c r="B17" s="18" t="s">
        <v>13</v>
      </c>
      <c r="C17" s="18" t="s">
        <v>14</v>
      </c>
      <c r="D17" s="18" t="s">
        <v>15</v>
      </c>
      <c r="E17" s="18" t="s">
        <v>16</v>
      </c>
      <c r="F17" s="19" t="s">
        <v>17</v>
      </c>
      <c r="G17" s="19" t="s">
        <v>0</v>
      </c>
      <c r="H17" s="87"/>
    </row>
    <row r="18" spans="1:9" ht="25.5">
      <c r="A18" s="16" t="s">
        <v>6</v>
      </c>
      <c r="B18" s="21">
        <f>41+6406+2+48</f>
        <v>6497</v>
      </c>
      <c r="C18" s="22">
        <f>13+4569+15</f>
        <v>4597</v>
      </c>
      <c r="D18" s="22">
        <f>8+2772+3</f>
        <v>2783</v>
      </c>
      <c r="E18" s="22">
        <f>1+1146+1</f>
        <v>1148</v>
      </c>
      <c r="F18" s="22">
        <f>4+1831</f>
        <v>1835</v>
      </c>
      <c r="G18" s="22">
        <f>B18+C18+D18+E18+F18</f>
        <v>16860</v>
      </c>
      <c r="H18" s="39">
        <f>(G18/G22)</f>
        <v>0.63577057958444894</v>
      </c>
    </row>
    <row r="19" spans="1:9" ht="20.100000000000001" customHeight="1">
      <c r="A19" s="3" t="s">
        <v>1</v>
      </c>
      <c r="B19" s="21">
        <v>143</v>
      </c>
      <c r="C19" s="22">
        <v>67</v>
      </c>
      <c r="D19" s="22">
        <v>80</v>
      </c>
      <c r="E19" s="22">
        <v>37</v>
      </c>
      <c r="F19" s="22">
        <v>0</v>
      </c>
      <c r="G19" s="22">
        <f>B19+C19+D19+E19+F19</f>
        <v>327</v>
      </c>
      <c r="H19" s="39">
        <f>(G19/G22)</f>
        <v>1.2330781703684152E-2</v>
      </c>
    </row>
    <row r="20" spans="1:9" ht="20.100000000000001" customHeight="1">
      <c r="A20" s="3" t="s">
        <v>2</v>
      </c>
      <c r="B20" s="21">
        <v>388</v>
      </c>
      <c r="C20" s="22">
        <v>498</v>
      </c>
      <c r="D20" s="22">
        <v>116</v>
      </c>
      <c r="E20" s="22">
        <v>25</v>
      </c>
      <c r="F20" s="22">
        <v>395</v>
      </c>
      <c r="G20" s="22">
        <f>B20+C20+D20+E20+F20</f>
        <v>1422</v>
      </c>
      <c r="H20" s="39">
        <f>(G20/G22)</f>
        <v>5.3621931445378787E-2</v>
      </c>
    </row>
    <row r="21" spans="1:9" ht="20.100000000000001" customHeight="1" thickBot="1">
      <c r="A21" s="23" t="s">
        <v>3</v>
      </c>
      <c r="B21" s="24">
        <v>2619</v>
      </c>
      <c r="C21" s="22">
        <v>2259</v>
      </c>
      <c r="D21" s="25">
        <v>953</v>
      </c>
      <c r="E21" s="22">
        <v>449</v>
      </c>
      <c r="F21" s="25">
        <v>1630</v>
      </c>
      <c r="G21" s="25">
        <f>B21+C21+D21+E21+F21</f>
        <v>7910</v>
      </c>
      <c r="H21" s="40">
        <f>(G21/G22)</f>
        <v>0.29827670726648819</v>
      </c>
    </row>
    <row r="22" spans="1:9" ht="20.100000000000001" customHeight="1" thickBot="1">
      <c r="A22" s="26" t="s">
        <v>0</v>
      </c>
      <c r="B22" s="27">
        <f t="shared" ref="B22:H22" si="1">SUM(B18:B21)</f>
        <v>9647</v>
      </c>
      <c r="C22" s="27">
        <f t="shared" si="1"/>
        <v>7421</v>
      </c>
      <c r="D22" s="27">
        <f t="shared" si="1"/>
        <v>3932</v>
      </c>
      <c r="E22" s="27">
        <f t="shared" si="1"/>
        <v>1659</v>
      </c>
      <c r="F22" s="27">
        <f t="shared" si="1"/>
        <v>3860</v>
      </c>
      <c r="G22" s="27">
        <f t="shared" si="1"/>
        <v>26519</v>
      </c>
      <c r="H22" s="28">
        <f t="shared" si="1"/>
        <v>1</v>
      </c>
    </row>
    <row r="23" spans="1:9">
      <c r="A23" s="9"/>
    </row>
    <row r="25" spans="1:9" ht="40.5" customHeight="1">
      <c r="A25" s="80" t="s">
        <v>7</v>
      </c>
      <c r="B25" s="80"/>
      <c r="C25" s="80"/>
      <c r="D25" s="80"/>
      <c r="E25" s="80"/>
      <c r="F25" s="80"/>
      <c r="G25" s="80"/>
      <c r="H25" s="80"/>
    </row>
    <row r="26" spans="1:9">
      <c r="A26" s="6"/>
      <c r="B26" s="6"/>
      <c r="C26" s="6"/>
      <c r="D26" s="6"/>
      <c r="E26" s="6"/>
      <c r="F26" s="6"/>
      <c r="G26" s="6"/>
    </row>
    <row r="27" spans="1:9" ht="28.5" customHeight="1">
      <c r="A27" s="81" t="s">
        <v>11</v>
      </c>
      <c r="B27" s="81"/>
      <c r="C27" s="81"/>
      <c r="D27" s="81"/>
      <c r="E27" s="81"/>
      <c r="F27" s="81"/>
      <c r="G27" s="81"/>
      <c r="H27" s="81"/>
    </row>
    <row r="30" spans="1:9">
      <c r="A30" s="13"/>
      <c r="B30" s="13"/>
      <c r="C30" s="13"/>
      <c r="D30" s="13"/>
      <c r="F30" s="13"/>
      <c r="G30" s="14" t="s">
        <v>4</v>
      </c>
      <c r="H30" s="13"/>
    </row>
    <row r="31" spans="1:9">
      <c r="A31" s="13"/>
      <c r="B31" s="13"/>
      <c r="C31" s="13"/>
      <c r="D31" s="13"/>
      <c r="F31" s="13"/>
      <c r="G31" s="14" t="s">
        <v>5</v>
      </c>
      <c r="H31" s="13"/>
      <c r="I31" s="13"/>
    </row>
    <row r="32" spans="1:9">
      <c r="A32" s="13"/>
      <c r="B32" s="13"/>
      <c r="C32" s="13"/>
      <c r="D32" s="13"/>
      <c r="E32" s="13"/>
      <c r="F32" s="13"/>
      <c r="G32" s="13"/>
      <c r="H32" s="13"/>
    </row>
    <row r="33" spans="1:8">
      <c r="A33" s="13"/>
      <c r="B33" s="13"/>
      <c r="C33" s="13"/>
      <c r="D33" s="13"/>
      <c r="E33" s="13"/>
      <c r="F33" s="13"/>
      <c r="G33" s="13"/>
      <c r="H33" s="13"/>
    </row>
    <row r="34" spans="1:8">
      <c r="A34" s="13" t="s">
        <v>38</v>
      </c>
      <c r="B34" s="13"/>
      <c r="C34" s="13"/>
      <c r="D34" s="13"/>
      <c r="E34" s="13"/>
      <c r="F34" s="13"/>
      <c r="G34" s="13"/>
      <c r="H34" s="13"/>
    </row>
    <row r="35" spans="1:8">
      <c r="A35" s="15" t="s">
        <v>50</v>
      </c>
      <c r="B35" s="13"/>
      <c r="C35" s="13"/>
      <c r="D35" s="13"/>
      <c r="E35" s="13"/>
      <c r="F35" s="13"/>
      <c r="G35" s="13"/>
      <c r="H35" s="13"/>
    </row>
    <row r="36" spans="1:8">
      <c r="A36" s="62">
        <v>42522</v>
      </c>
    </row>
  </sheetData>
  <mergeCells count="8">
    <mergeCell ref="A25:H25"/>
    <mergeCell ref="A27:H27"/>
    <mergeCell ref="A2:H2"/>
    <mergeCell ref="B4:G4"/>
    <mergeCell ref="H4:H5"/>
    <mergeCell ref="A14:H14"/>
    <mergeCell ref="B16:G16"/>
    <mergeCell ref="H16:H17"/>
  </mergeCells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6"/>
  <sheetViews>
    <sheetView topLeftCell="A24" workbookViewId="0">
      <selection activeCell="A36" sqref="A36"/>
    </sheetView>
  </sheetViews>
  <sheetFormatPr defaultRowHeight="12.75"/>
  <cols>
    <col min="1" max="1" width="13.28515625" customWidth="1"/>
    <col min="2" max="2" width="10.28515625" customWidth="1"/>
    <col min="4" max="4" width="9.5703125" customWidth="1"/>
    <col min="5" max="5" width="14" customWidth="1"/>
    <col min="6" max="6" width="10.85546875" customWidth="1"/>
    <col min="7" max="7" width="9.5703125" customWidth="1"/>
    <col min="8" max="8" width="10.7109375" customWidth="1"/>
  </cols>
  <sheetData>
    <row r="1" spans="1:8" ht="15">
      <c r="A1" s="12" t="s">
        <v>9</v>
      </c>
      <c r="B1" s="1"/>
    </row>
    <row r="2" spans="1:8" ht="30.75" customHeight="1">
      <c r="A2" s="85" t="s">
        <v>48</v>
      </c>
      <c r="B2" s="85"/>
      <c r="C2" s="85"/>
      <c r="D2" s="85"/>
      <c r="E2" s="85"/>
      <c r="F2" s="85"/>
      <c r="G2" s="85"/>
      <c r="H2" s="85"/>
    </row>
    <row r="3" spans="1:8" ht="15.75" thickBot="1">
      <c r="A3" s="5"/>
      <c r="B3" s="5"/>
      <c r="C3" s="5"/>
      <c r="D3" s="5"/>
      <c r="E3" s="5"/>
      <c r="F3" s="5"/>
      <c r="G3" s="17"/>
    </row>
    <row r="4" spans="1:8" ht="20.100000000000001" customHeight="1">
      <c r="A4" s="36" t="s">
        <v>8</v>
      </c>
      <c r="B4" s="82" t="s">
        <v>12</v>
      </c>
      <c r="C4" s="83"/>
      <c r="D4" s="83"/>
      <c r="E4" s="83"/>
      <c r="F4" s="83"/>
      <c r="G4" s="84"/>
      <c r="H4" s="86" t="s">
        <v>19</v>
      </c>
    </row>
    <row r="5" spans="1:8" ht="20.100000000000001" customHeight="1">
      <c r="A5" s="20"/>
      <c r="B5" s="18" t="s">
        <v>13</v>
      </c>
      <c r="C5" s="18" t="s">
        <v>14</v>
      </c>
      <c r="D5" s="18" t="s">
        <v>15</v>
      </c>
      <c r="E5" s="18" t="s">
        <v>16</v>
      </c>
      <c r="F5" s="19" t="s">
        <v>17</v>
      </c>
      <c r="G5" s="29" t="s">
        <v>0</v>
      </c>
      <c r="H5" s="87"/>
    </row>
    <row r="6" spans="1:8" ht="34.5" customHeight="1">
      <c r="A6" s="16" t="s">
        <v>6</v>
      </c>
      <c r="B6" s="21">
        <f>51+5616+2+12</f>
        <v>5681</v>
      </c>
      <c r="C6" s="22">
        <f>36+6401+1+9</f>
        <v>6447</v>
      </c>
      <c r="D6" s="22">
        <f>11+3746+1+5</f>
        <v>3763</v>
      </c>
      <c r="E6" s="22">
        <f>10+6622+1+3</f>
        <v>6636</v>
      </c>
      <c r="F6" s="22">
        <f>12+4213+1+2</f>
        <v>4228</v>
      </c>
      <c r="G6" s="22">
        <f>B6+C6+D6+E6+F6</f>
        <v>26755</v>
      </c>
      <c r="H6" s="32">
        <f>(G6/G10)</f>
        <v>0.51467759310557093</v>
      </c>
    </row>
    <row r="7" spans="1:8" ht="20.100000000000001" customHeight="1">
      <c r="A7" s="3" t="s">
        <v>1</v>
      </c>
      <c r="B7" s="21">
        <v>16</v>
      </c>
      <c r="C7" s="22">
        <v>72</v>
      </c>
      <c r="D7" s="22">
        <v>7</v>
      </c>
      <c r="E7" s="22">
        <v>28</v>
      </c>
      <c r="F7" s="22">
        <v>4</v>
      </c>
      <c r="G7" s="22">
        <f>B7+C7+D7+E7+F7</f>
        <v>127</v>
      </c>
      <c r="H7" s="32">
        <f>(G7/G10)</f>
        <v>2.443059402893198E-3</v>
      </c>
    </row>
    <row r="8" spans="1:8" ht="20.100000000000001" customHeight="1">
      <c r="A8" s="3" t="s">
        <v>2</v>
      </c>
      <c r="B8" s="21">
        <v>838</v>
      </c>
      <c r="C8" s="22">
        <v>832</v>
      </c>
      <c r="D8" s="22">
        <v>433</v>
      </c>
      <c r="E8" s="22">
        <v>347</v>
      </c>
      <c r="F8" s="22">
        <v>738</v>
      </c>
      <c r="G8" s="22">
        <f>B8+C8+D8+E8+F8</f>
        <v>3188</v>
      </c>
      <c r="H8" s="32">
        <f>(G8/G10)</f>
        <v>6.1326562019082792E-2</v>
      </c>
    </row>
    <row r="9" spans="1:8" ht="20.100000000000001" customHeight="1" thickBot="1">
      <c r="A9" s="23" t="s">
        <v>3</v>
      </c>
      <c r="B9" s="24">
        <v>4382</v>
      </c>
      <c r="C9" s="25">
        <v>4283</v>
      </c>
      <c r="D9" s="25">
        <v>2230</v>
      </c>
      <c r="E9" s="22">
        <v>5355</v>
      </c>
      <c r="F9" s="25">
        <v>5664</v>
      </c>
      <c r="G9" s="25">
        <f>B9+C9+D9+E9+F9</f>
        <v>21914</v>
      </c>
      <c r="H9" s="37">
        <f>(G9/G10)</f>
        <v>0.42155278547245306</v>
      </c>
    </row>
    <row r="10" spans="1:8" ht="20.100000000000001" customHeight="1" thickBot="1">
      <c r="A10" s="26" t="s">
        <v>0</v>
      </c>
      <c r="B10" s="27">
        <f t="shared" ref="B10:H10" si="0">SUM(B6:B9)</f>
        <v>10917</v>
      </c>
      <c r="C10" s="27">
        <f t="shared" si="0"/>
        <v>11634</v>
      </c>
      <c r="D10" s="27">
        <f t="shared" si="0"/>
        <v>6433</v>
      </c>
      <c r="E10" s="27">
        <f t="shared" si="0"/>
        <v>12366</v>
      </c>
      <c r="F10" s="27">
        <f t="shared" si="0"/>
        <v>10634</v>
      </c>
      <c r="G10" s="27">
        <f t="shared" si="0"/>
        <v>51984</v>
      </c>
      <c r="H10" s="38">
        <f t="shared" si="0"/>
        <v>1</v>
      </c>
    </row>
    <row r="11" spans="1:8">
      <c r="B11" s="7"/>
      <c r="C11" s="8"/>
    </row>
    <row r="12" spans="1:8" ht="15">
      <c r="A12" s="12"/>
      <c r="B12" s="1"/>
      <c r="H12" s="11"/>
    </row>
    <row r="13" spans="1:8" ht="15.75" customHeight="1">
      <c r="A13" s="12" t="s">
        <v>10</v>
      </c>
      <c r="B13" s="1"/>
    </row>
    <row r="14" spans="1:8" ht="32.25" customHeight="1">
      <c r="A14" s="85" t="s">
        <v>49</v>
      </c>
      <c r="B14" s="85"/>
      <c r="C14" s="85"/>
      <c r="D14" s="85"/>
      <c r="E14" s="85"/>
      <c r="F14" s="85"/>
      <c r="G14" s="85"/>
      <c r="H14" s="85"/>
    </row>
    <row r="15" spans="1:8" ht="15.75" thickBot="1">
      <c r="A15" s="35"/>
      <c r="B15" s="35"/>
      <c r="C15" s="35"/>
      <c r="D15" s="35"/>
      <c r="E15" s="35"/>
      <c r="F15" s="35"/>
      <c r="G15" s="35"/>
      <c r="H15" s="35"/>
    </row>
    <row r="16" spans="1:8" ht="18" customHeight="1">
      <c r="A16" s="36" t="s">
        <v>8</v>
      </c>
      <c r="B16" s="82" t="s">
        <v>12</v>
      </c>
      <c r="C16" s="83"/>
      <c r="D16" s="83"/>
      <c r="E16" s="83"/>
      <c r="F16" s="83"/>
      <c r="G16" s="84"/>
      <c r="H16" s="86" t="s">
        <v>19</v>
      </c>
    </row>
    <row r="17" spans="1:9" ht="20.25" customHeight="1">
      <c r="A17" s="20"/>
      <c r="B17" s="18" t="s">
        <v>13</v>
      </c>
      <c r="C17" s="18" t="s">
        <v>14</v>
      </c>
      <c r="D17" s="18" t="s">
        <v>15</v>
      </c>
      <c r="E17" s="18" t="s">
        <v>16</v>
      </c>
      <c r="F17" s="19" t="s">
        <v>17</v>
      </c>
      <c r="G17" s="19" t="s">
        <v>0</v>
      </c>
      <c r="H17" s="87"/>
    </row>
    <row r="18" spans="1:9" ht="25.5">
      <c r="A18" s="16" t="s">
        <v>6</v>
      </c>
      <c r="B18" s="21">
        <f>24+5567+3+39</f>
        <v>5633</v>
      </c>
      <c r="C18" s="22">
        <f>11+4182+14</f>
        <v>4207</v>
      </c>
      <c r="D18" s="22">
        <f>7+2443+4</f>
        <v>2454</v>
      </c>
      <c r="E18" s="22">
        <f>1+938+1</f>
        <v>940</v>
      </c>
      <c r="F18" s="22">
        <f>6+1698</f>
        <v>1704</v>
      </c>
      <c r="G18" s="22">
        <f>B18+C18+D18+E18+F18</f>
        <v>14938</v>
      </c>
      <c r="H18" s="39">
        <f>(G18/G22)</f>
        <v>0.66141244188620762</v>
      </c>
    </row>
    <row r="19" spans="1:9" ht="20.100000000000001" customHeight="1">
      <c r="A19" s="3" t="s">
        <v>1</v>
      </c>
      <c r="B19" s="21">
        <v>76</v>
      </c>
      <c r="C19" s="22">
        <v>65</v>
      </c>
      <c r="D19" s="22">
        <v>38</v>
      </c>
      <c r="E19" s="22">
        <v>23</v>
      </c>
      <c r="F19" s="22">
        <v>2</v>
      </c>
      <c r="G19" s="22">
        <f>B19+C19+D19+E19+F19</f>
        <v>204</v>
      </c>
      <c r="H19" s="39">
        <f>(G19/G22)</f>
        <v>9.0325437237104272E-3</v>
      </c>
    </row>
    <row r="20" spans="1:9" ht="20.100000000000001" customHeight="1">
      <c r="A20" s="3" t="s">
        <v>2</v>
      </c>
      <c r="B20" s="21">
        <v>287</v>
      </c>
      <c r="C20" s="22">
        <v>469</v>
      </c>
      <c r="D20" s="22">
        <v>85</v>
      </c>
      <c r="E20" s="22">
        <v>22</v>
      </c>
      <c r="F20" s="22">
        <v>365</v>
      </c>
      <c r="G20" s="22">
        <f>B20+C20+D20+E20+F20</f>
        <v>1228</v>
      </c>
      <c r="H20" s="39">
        <f>(G20/G22)</f>
        <v>5.4372371042727477E-2</v>
      </c>
    </row>
    <row r="21" spans="1:9" ht="20.100000000000001" customHeight="1" thickBot="1">
      <c r="A21" s="23" t="s">
        <v>3</v>
      </c>
      <c r="B21" s="24">
        <v>1813</v>
      </c>
      <c r="C21" s="22">
        <v>1984</v>
      </c>
      <c r="D21" s="25">
        <v>714</v>
      </c>
      <c r="E21" s="22">
        <v>356</v>
      </c>
      <c r="F21" s="25">
        <v>1348</v>
      </c>
      <c r="G21" s="25">
        <f>B21+C21+D21+E21+F21</f>
        <v>6215</v>
      </c>
      <c r="H21" s="40">
        <f>(G21/G22)</f>
        <v>0.27518264334735443</v>
      </c>
    </row>
    <row r="22" spans="1:9" ht="20.100000000000001" customHeight="1" thickBot="1">
      <c r="A22" s="26" t="s">
        <v>0</v>
      </c>
      <c r="B22" s="27">
        <f t="shared" ref="B22:H22" si="1">SUM(B18:B21)</f>
        <v>7809</v>
      </c>
      <c r="C22" s="27">
        <f t="shared" si="1"/>
        <v>6725</v>
      </c>
      <c r="D22" s="27">
        <f t="shared" si="1"/>
        <v>3291</v>
      </c>
      <c r="E22" s="27">
        <f t="shared" si="1"/>
        <v>1341</v>
      </c>
      <c r="F22" s="27">
        <f t="shared" si="1"/>
        <v>3419</v>
      </c>
      <c r="G22" s="27">
        <f t="shared" si="1"/>
        <v>22585</v>
      </c>
      <c r="H22" s="28">
        <f t="shared" si="1"/>
        <v>1</v>
      </c>
    </row>
    <row r="23" spans="1:9">
      <c r="A23" s="9"/>
    </row>
    <row r="25" spans="1:9" ht="40.5" customHeight="1">
      <c r="A25" s="80" t="s">
        <v>7</v>
      </c>
      <c r="B25" s="80"/>
      <c r="C25" s="80"/>
      <c r="D25" s="80"/>
      <c r="E25" s="80"/>
      <c r="F25" s="80"/>
      <c r="G25" s="80"/>
      <c r="H25" s="80"/>
    </row>
    <row r="26" spans="1:9">
      <c r="A26" s="6"/>
      <c r="B26" s="6"/>
      <c r="C26" s="6"/>
      <c r="D26" s="6"/>
      <c r="E26" s="6"/>
      <c r="F26" s="6"/>
      <c r="G26" s="6"/>
    </row>
    <row r="27" spans="1:9" ht="28.5" customHeight="1">
      <c r="A27" s="81" t="s">
        <v>11</v>
      </c>
      <c r="B27" s="81"/>
      <c r="C27" s="81"/>
      <c r="D27" s="81"/>
      <c r="E27" s="81"/>
      <c r="F27" s="81"/>
      <c r="G27" s="81"/>
      <c r="H27" s="81"/>
    </row>
    <row r="30" spans="1:9">
      <c r="A30" s="13"/>
      <c r="B30" s="13"/>
      <c r="C30" s="13"/>
      <c r="D30" s="13"/>
      <c r="E30" s="13"/>
      <c r="F30" s="13"/>
      <c r="G30" s="14" t="s">
        <v>4</v>
      </c>
      <c r="H30" s="13"/>
    </row>
    <row r="31" spans="1:9">
      <c r="A31" s="13"/>
      <c r="B31" s="13"/>
      <c r="C31" s="13"/>
      <c r="D31" s="13"/>
      <c r="F31" s="13"/>
      <c r="G31" s="14" t="s">
        <v>5</v>
      </c>
      <c r="H31" s="13"/>
      <c r="I31" s="13"/>
    </row>
    <row r="32" spans="1:9">
      <c r="A32" s="13"/>
      <c r="B32" s="13"/>
      <c r="C32" s="13"/>
      <c r="D32" s="13"/>
      <c r="E32" s="13"/>
      <c r="F32" s="13"/>
      <c r="G32" s="13"/>
      <c r="H32" s="13"/>
    </row>
    <row r="33" spans="1:8">
      <c r="A33" s="13"/>
      <c r="B33" s="13"/>
      <c r="C33" s="13"/>
      <c r="D33" s="13"/>
      <c r="E33" s="13"/>
      <c r="F33" s="13"/>
      <c r="G33" s="13"/>
      <c r="H33" s="13"/>
    </row>
    <row r="34" spans="1:8">
      <c r="A34" s="13" t="s">
        <v>38</v>
      </c>
      <c r="B34" s="13"/>
      <c r="C34" s="13"/>
      <c r="D34" s="13"/>
      <c r="E34" s="13"/>
      <c r="F34" s="13"/>
      <c r="G34" s="13"/>
      <c r="H34" s="13"/>
    </row>
    <row r="35" spans="1:8">
      <c r="A35" s="15" t="s">
        <v>50</v>
      </c>
      <c r="B35" s="13"/>
      <c r="C35" s="13"/>
      <c r="D35" s="13"/>
      <c r="E35" s="13"/>
      <c r="F35" s="13"/>
      <c r="G35" s="13"/>
      <c r="H35" s="13"/>
    </row>
    <row r="36" spans="1:8">
      <c r="A36" s="62">
        <v>42522</v>
      </c>
    </row>
  </sheetData>
  <mergeCells count="8">
    <mergeCell ref="A25:H25"/>
    <mergeCell ref="A27:H27"/>
    <mergeCell ref="A2:H2"/>
    <mergeCell ref="B4:G4"/>
    <mergeCell ref="H4:H5"/>
    <mergeCell ref="A14:H14"/>
    <mergeCell ref="B16:G16"/>
    <mergeCell ref="H16:H17"/>
  </mergeCells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6"/>
  <sheetViews>
    <sheetView topLeftCell="A13" workbookViewId="0">
      <selection activeCell="H34" sqref="H34"/>
    </sheetView>
  </sheetViews>
  <sheetFormatPr defaultRowHeight="12.75"/>
  <cols>
    <col min="1" max="1" width="13.28515625" customWidth="1"/>
    <col min="2" max="2" width="10.28515625" customWidth="1"/>
    <col min="4" max="4" width="9.5703125" customWidth="1"/>
    <col min="5" max="5" width="14" customWidth="1"/>
    <col min="6" max="6" width="10.85546875" customWidth="1"/>
    <col min="7" max="7" width="9.5703125" customWidth="1"/>
    <col min="8" max="8" width="10.7109375" customWidth="1"/>
  </cols>
  <sheetData>
    <row r="1" spans="1:8" ht="15">
      <c r="A1" s="12" t="s">
        <v>9</v>
      </c>
      <c r="B1" s="1"/>
    </row>
    <row r="2" spans="1:8" ht="30.75" customHeight="1">
      <c r="A2" s="85" t="s">
        <v>51</v>
      </c>
      <c r="B2" s="85"/>
      <c r="C2" s="85"/>
      <c r="D2" s="85"/>
      <c r="E2" s="85"/>
      <c r="F2" s="85"/>
      <c r="G2" s="85"/>
      <c r="H2" s="85"/>
    </row>
    <row r="3" spans="1:8" ht="15.75" thickBot="1">
      <c r="A3" s="5"/>
      <c r="B3" s="5"/>
      <c r="C3" s="5"/>
      <c r="D3" s="5"/>
      <c r="E3" s="5"/>
      <c r="F3" s="5"/>
      <c r="G3" s="17"/>
    </row>
    <row r="4" spans="1:8" ht="20.100000000000001" customHeight="1">
      <c r="A4" s="36" t="s">
        <v>8</v>
      </c>
      <c r="B4" s="82" t="s">
        <v>12</v>
      </c>
      <c r="C4" s="83"/>
      <c r="D4" s="83"/>
      <c r="E4" s="83"/>
      <c r="F4" s="83"/>
      <c r="G4" s="84"/>
      <c r="H4" s="86" t="s">
        <v>19</v>
      </c>
    </row>
    <row r="5" spans="1:8" ht="20.100000000000001" customHeight="1">
      <c r="A5" s="20"/>
      <c r="B5" s="18" t="s">
        <v>13</v>
      </c>
      <c r="C5" s="18" t="s">
        <v>14</v>
      </c>
      <c r="D5" s="18" t="s">
        <v>15</v>
      </c>
      <c r="E5" s="18" t="s">
        <v>16</v>
      </c>
      <c r="F5" s="19" t="s">
        <v>17</v>
      </c>
      <c r="G5" s="29" t="s">
        <v>0</v>
      </c>
      <c r="H5" s="87"/>
    </row>
    <row r="6" spans="1:8" ht="34.5" customHeight="1">
      <c r="A6" s="16" t="s">
        <v>6</v>
      </c>
      <c r="B6" s="21">
        <f>46+6270+4+11</f>
        <v>6331</v>
      </c>
      <c r="C6" s="22">
        <f>26+6476+1+7</f>
        <v>6510</v>
      </c>
      <c r="D6" s="22">
        <f>21+3892+1+5</f>
        <v>3919</v>
      </c>
      <c r="E6" s="22">
        <f>8+6687+1+4</f>
        <v>6700</v>
      </c>
      <c r="F6" s="22">
        <f>10+4337+3</f>
        <v>4350</v>
      </c>
      <c r="G6" s="22">
        <f>B6+C6+D6+E6+F6</f>
        <v>27810</v>
      </c>
      <c r="H6" s="32">
        <f>(G6/G10)</f>
        <v>0.51982280042617623</v>
      </c>
    </row>
    <row r="7" spans="1:8" ht="20.100000000000001" customHeight="1">
      <c r="A7" s="3" t="s">
        <v>1</v>
      </c>
      <c r="B7" s="21">
        <v>14</v>
      </c>
      <c r="C7" s="22">
        <v>71</v>
      </c>
      <c r="D7" s="22">
        <v>7</v>
      </c>
      <c r="E7" s="22">
        <v>27</v>
      </c>
      <c r="F7" s="22">
        <v>3</v>
      </c>
      <c r="G7" s="22">
        <f>B7+C7+D7+E7+F7</f>
        <v>122</v>
      </c>
      <c r="H7" s="32">
        <f>(G7/G10)</f>
        <v>2.2804164563823624E-3</v>
      </c>
    </row>
    <row r="8" spans="1:8" ht="20.100000000000001" customHeight="1">
      <c r="A8" s="3" t="s">
        <v>2</v>
      </c>
      <c r="B8" s="21">
        <v>883</v>
      </c>
      <c r="C8" s="22">
        <v>778</v>
      </c>
      <c r="D8" s="22">
        <v>462</v>
      </c>
      <c r="E8" s="22">
        <v>346</v>
      </c>
      <c r="F8" s="22">
        <v>775</v>
      </c>
      <c r="G8" s="22">
        <f>B8+C8+D8+E8+F8</f>
        <v>3244</v>
      </c>
      <c r="H8" s="32">
        <f>(G8/G10)</f>
        <v>6.0636647413970353E-2</v>
      </c>
    </row>
    <row r="9" spans="1:8" ht="20.100000000000001" customHeight="1" thickBot="1">
      <c r="A9" s="23" t="s">
        <v>3</v>
      </c>
      <c r="B9" s="24">
        <v>4559</v>
      </c>
      <c r="C9" s="25">
        <v>4409</v>
      </c>
      <c r="D9" s="25">
        <v>2186</v>
      </c>
      <c r="E9" s="22">
        <v>5120</v>
      </c>
      <c r="F9" s="25">
        <v>6049</v>
      </c>
      <c r="G9" s="25">
        <f>B9+C9+D9+E9+F9</f>
        <v>22323</v>
      </c>
      <c r="H9" s="37">
        <f>(G9/G10)</f>
        <v>0.41726013570347109</v>
      </c>
    </row>
    <row r="10" spans="1:8" ht="20.100000000000001" customHeight="1" thickBot="1">
      <c r="A10" s="26" t="s">
        <v>0</v>
      </c>
      <c r="B10" s="27">
        <f t="shared" ref="B10:H10" si="0">SUM(B6:B9)</f>
        <v>11787</v>
      </c>
      <c r="C10" s="27">
        <f t="shared" si="0"/>
        <v>11768</v>
      </c>
      <c r="D10" s="27">
        <f t="shared" si="0"/>
        <v>6574</v>
      </c>
      <c r="E10" s="27">
        <f t="shared" si="0"/>
        <v>12193</v>
      </c>
      <c r="F10" s="27">
        <f t="shared" si="0"/>
        <v>11177</v>
      </c>
      <c r="G10" s="27">
        <f t="shared" si="0"/>
        <v>53499</v>
      </c>
      <c r="H10" s="38">
        <f t="shared" si="0"/>
        <v>1</v>
      </c>
    </row>
    <row r="11" spans="1:8">
      <c r="B11" s="7"/>
      <c r="C11" s="8"/>
    </row>
    <row r="12" spans="1:8" ht="15">
      <c r="A12" s="12"/>
      <c r="B12" s="1"/>
      <c r="H12" s="11"/>
    </row>
    <row r="13" spans="1:8" ht="15.75" customHeight="1">
      <c r="A13" s="12" t="s">
        <v>10</v>
      </c>
      <c r="B13" s="1"/>
    </row>
    <row r="14" spans="1:8" ht="32.25" customHeight="1">
      <c r="A14" s="85" t="s">
        <v>52</v>
      </c>
      <c r="B14" s="85"/>
      <c r="C14" s="85"/>
      <c r="D14" s="85"/>
      <c r="E14" s="85"/>
      <c r="F14" s="85"/>
      <c r="G14" s="85"/>
      <c r="H14" s="85"/>
    </row>
    <row r="15" spans="1:8" ht="15.75" thickBot="1">
      <c r="A15" s="35"/>
      <c r="B15" s="35"/>
      <c r="C15" s="35"/>
      <c r="D15" s="35"/>
      <c r="E15" s="35"/>
      <c r="F15" s="35"/>
      <c r="G15" s="35"/>
      <c r="H15" s="35"/>
    </row>
    <row r="16" spans="1:8" ht="18" customHeight="1">
      <c r="A16" s="36" t="s">
        <v>8</v>
      </c>
      <c r="B16" s="82" t="s">
        <v>12</v>
      </c>
      <c r="C16" s="83"/>
      <c r="D16" s="83"/>
      <c r="E16" s="83"/>
      <c r="F16" s="83"/>
      <c r="G16" s="84"/>
      <c r="H16" s="86" t="s">
        <v>19</v>
      </c>
    </row>
    <row r="17" spans="1:9" ht="20.25" customHeight="1">
      <c r="A17" s="20"/>
      <c r="B17" s="18" t="s">
        <v>13</v>
      </c>
      <c r="C17" s="18" t="s">
        <v>14</v>
      </c>
      <c r="D17" s="18" t="s">
        <v>15</v>
      </c>
      <c r="E17" s="18" t="s">
        <v>16</v>
      </c>
      <c r="F17" s="19" t="s">
        <v>17</v>
      </c>
      <c r="G17" s="19" t="s">
        <v>0</v>
      </c>
      <c r="H17" s="87"/>
    </row>
    <row r="18" spans="1:9" ht="25.5">
      <c r="A18" s="16" t="s">
        <v>6</v>
      </c>
      <c r="B18" s="21">
        <f>26+5331+3+40</f>
        <v>5400</v>
      </c>
      <c r="C18" s="22">
        <f>11+4131+1+16</f>
        <v>4159</v>
      </c>
      <c r="D18" s="22">
        <f>8+2365+3</f>
        <v>2376</v>
      </c>
      <c r="E18" s="22">
        <f>1+937+1</f>
        <v>939</v>
      </c>
      <c r="F18" s="22">
        <f>3+1643</f>
        <v>1646</v>
      </c>
      <c r="G18" s="22">
        <f>B18+C18+D18+E18+F18</f>
        <v>14520</v>
      </c>
      <c r="H18" s="39">
        <f>(G18/G22)</f>
        <v>0.65482096148642555</v>
      </c>
    </row>
    <row r="19" spans="1:9" ht="20.100000000000001" customHeight="1">
      <c r="A19" s="3" t="s">
        <v>1</v>
      </c>
      <c r="B19" s="21">
        <v>57</v>
      </c>
      <c r="C19" s="22">
        <v>68</v>
      </c>
      <c r="D19" s="22">
        <v>31</v>
      </c>
      <c r="E19" s="22">
        <v>19</v>
      </c>
      <c r="F19" s="22">
        <v>2</v>
      </c>
      <c r="G19" s="22">
        <f>B19+C19+D19+E19+F19</f>
        <v>177</v>
      </c>
      <c r="H19" s="39">
        <f>(G19/G22)</f>
        <v>7.9823216379543618E-3</v>
      </c>
    </row>
    <row r="20" spans="1:9" ht="20.100000000000001" customHeight="1">
      <c r="A20" s="3" t="s">
        <v>2</v>
      </c>
      <c r="B20" s="21">
        <v>342</v>
      </c>
      <c r="C20" s="22">
        <v>564</v>
      </c>
      <c r="D20" s="22">
        <v>72</v>
      </c>
      <c r="E20" s="22">
        <v>23</v>
      </c>
      <c r="F20" s="22">
        <v>417</v>
      </c>
      <c r="G20" s="22">
        <f>B20+C20+D20+E20+F20</f>
        <v>1418</v>
      </c>
      <c r="H20" s="39">
        <f>(G20/G22)</f>
        <v>6.3948768828357538E-2</v>
      </c>
    </row>
    <row r="21" spans="1:9" ht="20.100000000000001" customHeight="1" thickBot="1">
      <c r="A21" s="23" t="s">
        <v>3</v>
      </c>
      <c r="B21" s="24">
        <v>1782</v>
      </c>
      <c r="C21" s="22">
        <v>1948</v>
      </c>
      <c r="D21" s="25">
        <v>623</v>
      </c>
      <c r="E21" s="22">
        <v>366</v>
      </c>
      <c r="F21" s="25">
        <v>1340</v>
      </c>
      <c r="G21" s="25">
        <f>B21+C21+D21+E21+F21</f>
        <v>6059</v>
      </c>
      <c r="H21" s="40">
        <f>(G21/G22)</f>
        <v>0.27324794804726255</v>
      </c>
    </row>
    <row r="22" spans="1:9" ht="20.100000000000001" customHeight="1" thickBot="1">
      <c r="A22" s="26" t="s">
        <v>0</v>
      </c>
      <c r="B22" s="27">
        <f t="shared" ref="B22:H22" si="1">SUM(B18:B21)</f>
        <v>7581</v>
      </c>
      <c r="C22" s="27">
        <f t="shared" si="1"/>
        <v>6739</v>
      </c>
      <c r="D22" s="27">
        <f t="shared" si="1"/>
        <v>3102</v>
      </c>
      <c r="E22" s="27">
        <f t="shared" si="1"/>
        <v>1347</v>
      </c>
      <c r="F22" s="27">
        <f t="shared" si="1"/>
        <v>3405</v>
      </c>
      <c r="G22" s="27">
        <f t="shared" si="1"/>
        <v>22174</v>
      </c>
      <c r="H22" s="28">
        <f t="shared" si="1"/>
        <v>1</v>
      </c>
    </row>
    <row r="23" spans="1:9">
      <c r="A23" s="9"/>
    </row>
    <row r="25" spans="1:9" ht="40.5" customHeight="1">
      <c r="A25" s="80" t="s">
        <v>7</v>
      </c>
      <c r="B25" s="80"/>
      <c r="C25" s="80"/>
      <c r="D25" s="80"/>
      <c r="E25" s="80"/>
      <c r="F25" s="80"/>
      <c r="G25" s="80"/>
      <c r="H25" s="80"/>
    </row>
    <row r="26" spans="1:9">
      <c r="A26" s="6"/>
      <c r="B26" s="6"/>
      <c r="C26" s="6"/>
      <c r="D26" s="6"/>
      <c r="E26" s="6"/>
      <c r="F26" s="6"/>
      <c r="G26" s="6"/>
    </row>
    <row r="27" spans="1:9" ht="28.5" customHeight="1">
      <c r="A27" s="81" t="s">
        <v>11</v>
      </c>
      <c r="B27" s="81"/>
      <c r="C27" s="81"/>
      <c r="D27" s="81"/>
      <c r="E27" s="81"/>
      <c r="F27" s="81"/>
      <c r="G27" s="81"/>
      <c r="H27" s="81"/>
    </row>
    <row r="30" spans="1:9">
      <c r="A30" s="13"/>
      <c r="B30" s="13"/>
      <c r="C30" s="13"/>
      <c r="D30" s="13"/>
      <c r="F30" s="13"/>
      <c r="G30" s="14" t="s">
        <v>4</v>
      </c>
      <c r="H30" s="13"/>
    </row>
    <row r="31" spans="1:9">
      <c r="A31" s="13"/>
      <c r="B31" s="13"/>
      <c r="C31" s="13"/>
      <c r="D31" s="13"/>
      <c r="F31" s="13"/>
      <c r="G31" s="14" t="s">
        <v>5</v>
      </c>
      <c r="H31" s="13"/>
      <c r="I31" s="13"/>
    </row>
    <row r="32" spans="1:9">
      <c r="A32" s="13"/>
      <c r="B32" s="13"/>
      <c r="C32" s="13"/>
      <c r="D32" s="13"/>
      <c r="E32" s="13"/>
      <c r="F32" s="13"/>
      <c r="G32" s="13"/>
      <c r="H32" s="13"/>
    </row>
    <row r="33" spans="1:8">
      <c r="A33" s="13"/>
      <c r="B33" s="13"/>
      <c r="C33" s="13"/>
      <c r="D33" s="13"/>
      <c r="E33" s="13"/>
      <c r="F33" s="13"/>
      <c r="G33" s="13"/>
      <c r="H33" s="13"/>
    </row>
    <row r="34" spans="1:8">
      <c r="A34" s="13" t="s">
        <v>38</v>
      </c>
      <c r="B34" s="13"/>
      <c r="C34" s="13"/>
      <c r="D34" s="13"/>
      <c r="E34" s="13"/>
      <c r="F34" s="13"/>
      <c r="G34" s="13"/>
      <c r="H34" s="13"/>
    </row>
    <row r="35" spans="1:8">
      <c r="A35" s="15" t="s">
        <v>50</v>
      </c>
      <c r="B35" s="13"/>
      <c r="C35" s="13"/>
      <c r="D35" s="13"/>
      <c r="E35" s="13"/>
      <c r="F35" s="13"/>
      <c r="G35" s="13"/>
      <c r="H35" s="13"/>
    </row>
    <row r="36" spans="1:8">
      <c r="A36" s="62">
        <v>42548</v>
      </c>
    </row>
  </sheetData>
  <mergeCells count="8">
    <mergeCell ref="A25:H25"/>
    <mergeCell ref="A27:H27"/>
    <mergeCell ref="A2:H2"/>
    <mergeCell ref="B4:G4"/>
    <mergeCell ref="H4:H5"/>
    <mergeCell ref="A14:H14"/>
    <mergeCell ref="B16:G16"/>
    <mergeCell ref="H16:H17"/>
  </mergeCells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selection activeCell="G6" sqref="G6"/>
    </sheetView>
  </sheetViews>
  <sheetFormatPr defaultRowHeight="12.75"/>
  <cols>
    <col min="1" max="1" width="13.28515625" customWidth="1"/>
    <col min="2" max="2" width="10.28515625" customWidth="1"/>
    <col min="4" max="4" width="9.5703125" customWidth="1"/>
    <col min="5" max="5" width="14" customWidth="1"/>
    <col min="6" max="6" width="10.85546875" customWidth="1"/>
    <col min="7" max="7" width="9.5703125" customWidth="1"/>
    <col min="8" max="8" width="10.7109375" customWidth="1"/>
  </cols>
  <sheetData>
    <row r="1" spans="1:8" ht="15">
      <c r="A1" s="12" t="s">
        <v>9</v>
      </c>
      <c r="B1" s="1"/>
    </row>
    <row r="2" spans="1:8" ht="30.75" customHeight="1">
      <c r="A2" s="85" t="s">
        <v>53</v>
      </c>
      <c r="B2" s="85"/>
      <c r="C2" s="85"/>
      <c r="D2" s="85"/>
      <c r="E2" s="85"/>
      <c r="F2" s="85"/>
      <c r="G2" s="85"/>
      <c r="H2" s="85"/>
    </row>
    <row r="3" spans="1:8" ht="15.75" thickBot="1">
      <c r="A3" s="5"/>
      <c r="B3" s="5"/>
      <c r="C3" s="5"/>
      <c r="D3" s="5"/>
      <c r="E3" s="5"/>
      <c r="F3" s="5"/>
      <c r="G3" s="17"/>
    </row>
    <row r="4" spans="1:8" ht="20.100000000000001" customHeight="1">
      <c r="A4" s="36" t="s">
        <v>8</v>
      </c>
      <c r="B4" s="82" t="s">
        <v>12</v>
      </c>
      <c r="C4" s="83"/>
      <c r="D4" s="83"/>
      <c r="E4" s="83"/>
      <c r="F4" s="83"/>
      <c r="G4" s="84"/>
      <c r="H4" s="86" t="s">
        <v>19</v>
      </c>
    </row>
    <row r="5" spans="1:8" ht="20.100000000000001" customHeight="1">
      <c r="A5" s="20"/>
      <c r="B5" s="18" t="s">
        <v>13</v>
      </c>
      <c r="C5" s="18" t="s">
        <v>14</v>
      </c>
      <c r="D5" s="18" t="s">
        <v>15</v>
      </c>
      <c r="E5" s="18" t="s">
        <v>16</v>
      </c>
      <c r="F5" s="19" t="s">
        <v>17</v>
      </c>
      <c r="G5" s="29" t="s">
        <v>0</v>
      </c>
      <c r="H5" s="87"/>
    </row>
    <row r="6" spans="1:8" ht="34.5" customHeight="1">
      <c r="A6" s="16" t="s">
        <v>6</v>
      </c>
      <c r="B6" s="21">
        <f>7228+46+4+14</f>
        <v>7292</v>
      </c>
      <c r="C6" s="22">
        <f>6803+26+2+10</f>
        <v>6841</v>
      </c>
      <c r="D6" s="22">
        <f>4084+20+1+4</f>
        <v>4109</v>
      </c>
      <c r="E6" s="22">
        <f>7077+9+2+5</f>
        <v>7093</v>
      </c>
      <c r="F6" s="22">
        <f>4437+8+4+3</f>
        <v>4452</v>
      </c>
      <c r="G6" s="22">
        <f>B6+C6+D6+E6+F6</f>
        <v>29787</v>
      </c>
      <c r="H6" s="32">
        <f>(G6/G10)</f>
        <v>0.50916207992889129</v>
      </c>
    </row>
    <row r="7" spans="1:8" ht="20.100000000000001" customHeight="1">
      <c r="A7" s="3" t="s">
        <v>1</v>
      </c>
      <c r="B7" s="21">
        <v>18</v>
      </c>
      <c r="C7" s="22">
        <v>67</v>
      </c>
      <c r="D7" s="22">
        <v>14</v>
      </c>
      <c r="E7" s="22">
        <v>26</v>
      </c>
      <c r="F7" s="22">
        <v>3</v>
      </c>
      <c r="G7" s="22">
        <f>B7+C7+D7+E7+F7</f>
        <v>128</v>
      </c>
      <c r="H7" s="32">
        <f>(G7/G10)</f>
        <v>2.1879593860038974E-3</v>
      </c>
    </row>
    <row r="8" spans="1:8" ht="20.100000000000001" customHeight="1">
      <c r="A8" s="3" t="s">
        <v>2</v>
      </c>
      <c r="B8" s="21">
        <v>1060</v>
      </c>
      <c r="C8" s="22">
        <v>1003</v>
      </c>
      <c r="D8" s="22">
        <v>653</v>
      </c>
      <c r="E8" s="22">
        <v>450</v>
      </c>
      <c r="F8" s="22">
        <v>827</v>
      </c>
      <c r="G8" s="22">
        <f>B8+C8+D8+E8+F8</f>
        <v>3993</v>
      </c>
      <c r="H8" s="32">
        <f>(G8/G10)</f>
        <v>6.8254076783699699E-2</v>
      </c>
    </row>
    <row r="9" spans="1:8" ht="20.100000000000001" customHeight="1" thickBot="1">
      <c r="A9" s="23" t="s">
        <v>3</v>
      </c>
      <c r="B9" s="24">
        <v>5125</v>
      </c>
      <c r="C9" s="25">
        <v>4540</v>
      </c>
      <c r="D9" s="25">
        <v>2496</v>
      </c>
      <c r="E9" s="22">
        <v>5737</v>
      </c>
      <c r="F9" s="25">
        <v>6696</v>
      </c>
      <c r="G9" s="25">
        <f>B9+C9+D9+E9+F9</f>
        <v>24594</v>
      </c>
      <c r="H9" s="37">
        <f>(G9/G10)</f>
        <v>0.42039588390140509</v>
      </c>
    </row>
    <row r="10" spans="1:8" ht="20.100000000000001" customHeight="1" thickBot="1">
      <c r="A10" s="26" t="s">
        <v>0</v>
      </c>
      <c r="B10" s="27">
        <f t="shared" ref="B10:H10" si="0">SUM(B6:B9)</f>
        <v>13495</v>
      </c>
      <c r="C10" s="27">
        <f t="shared" si="0"/>
        <v>12451</v>
      </c>
      <c r="D10" s="27">
        <f t="shared" si="0"/>
        <v>7272</v>
      </c>
      <c r="E10" s="27">
        <f t="shared" si="0"/>
        <v>13306</v>
      </c>
      <c r="F10" s="27">
        <f t="shared" si="0"/>
        <v>11978</v>
      </c>
      <c r="G10" s="27">
        <f t="shared" si="0"/>
        <v>58502</v>
      </c>
      <c r="H10" s="38">
        <f t="shared" si="0"/>
        <v>1</v>
      </c>
    </row>
    <row r="11" spans="1:8">
      <c r="B11" s="7"/>
      <c r="C11" s="8"/>
    </row>
    <row r="12" spans="1:8" ht="15">
      <c r="A12" s="12"/>
      <c r="B12" s="1"/>
      <c r="H12" s="11"/>
    </row>
    <row r="13" spans="1:8" ht="15.75" customHeight="1">
      <c r="A13" s="12" t="s">
        <v>10</v>
      </c>
      <c r="B13" s="1"/>
    </row>
    <row r="14" spans="1:8" ht="32.25" customHeight="1">
      <c r="A14" s="85" t="s">
        <v>54</v>
      </c>
      <c r="B14" s="85"/>
      <c r="C14" s="85"/>
      <c r="D14" s="85"/>
      <c r="E14" s="85"/>
      <c r="F14" s="85"/>
      <c r="G14" s="85"/>
      <c r="H14" s="85"/>
    </row>
    <row r="15" spans="1:8" ht="15.75" thickBot="1">
      <c r="A15" s="35"/>
      <c r="B15" s="35"/>
      <c r="C15" s="35"/>
      <c r="D15" s="35"/>
      <c r="E15" s="35"/>
      <c r="F15" s="35"/>
      <c r="G15" s="35"/>
      <c r="H15" s="35"/>
    </row>
    <row r="16" spans="1:8" ht="18" customHeight="1">
      <c r="A16" s="36" t="s">
        <v>8</v>
      </c>
      <c r="B16" s="82" t="s">
        <v>12</v>
      </c>
      <c r="C16" s="83"/>
      <c r="D16" s="83"/>
      <c r="E16" s="83"/>
      <c r="F16" s="83"/>
      <c r="G16" s="84"/>
      <c r="H16" s="86" t="s">
        <v>19</v>
      </c>
    </row>
    <row r="17" spans="1:9" ht="20.25" customHeight="1">
      <c r="A17" s="20"/>
      <c r="B17" s="18" t="s">
        <v>13</v>
      </c>
      <c r="C17" s="18" t="s">
        <v>14</v>
      </c>
      <c r="D17" s="18" t="s">
        <v>15</v>
      </c>
      <c r="E17" s="18" t="s">
        <v>16</v>
      </c>
      <c r="F17" s="19" t="s">
        <v>17</v>
      </c>
      <c r="G17" s="19" t="s">
        <v>0</v>
      </c>
      <c r="H17" s="87"/>
    </row>
    <row r="18" spans="1:9" ht="25.5">
      <c r="A18" s="16" t="s">
        <v>6</v>
      </c>
      <c r="B18" s="21">
        <f>5580+23+2+39</f>
        <v>5644</v>
      </c>
      <c r="C18" s="22">
        <f>4360+13+15</f>
        <v>4388</v>
      </c>
      <c r="D18" s="22">
        <f>2488+8+4</f>
        <v>2500</v>
      </c>
      <c r="E18" s="22">
        <f>1063+2</f>
        <v>1065</v>
      </c>
      <c r="F18" s="22">
        <f>1677+5</f>
        <v>1682</v>
      </c>
      <c r="G18" s="22">
        <f>B18+C18+D18+E18+F18</f>
        <v>15279</v>
      </c>
      <c r="H18" s="39">
        <f>(G18/G22)</f>
        <v>0.63509019868650762</v>
      </c>
    </row>
    <row r="19" spans="1:9" ht="20.100000000000001" customHeight="1">
      <c r="A19" s="3" t="s">
        <v>1</v>
      </c>
      <c r="B19" s="21">
        <v>63</v>
      </c>
      <c r="C19" s="22">
        <v>64</v>
      </c>
      <c r="D19" s="22">
        <v>33</v>
      </c>
      <c r="E19" s="22">
        <v>24</v>
      </c>
      <c r="F19" s="22">
        <v>1</v>
      </c>
      <c r="G19" s="22">
        <f>B19+C19+D19+E19+F19</f>
        <v>185</v>
      </c>
      <c r="H19" s="39">
        <f>(G19/G22)</f>
        <v>7.6897497713858173E-3</v>
      </c>
    </row>
    <row r="20" spans="1:9" ht="20.100000000000001" customHeight="1">
      <c r="A20" s="3" t="s">
        <v>2</v>
      </c>
      <c r="B20" s="21">
        <v>395</v>
      </c>
      <c r="C20" s="22">
        <v>607</v>
      </c>
      <c r="D20" s="22">
        <v>102</v>
      </c>
      <c r="E20" s="22">
        <v>27</v>
      </c>
      <c r="F20" s="22">
        <v>475</v>
      </c>
      <c r="G20" s="22">
        <f>B20+C20+D20+E20+F20</f>
        <v>1606</v>
      </c>
      <c r="H20" s="39">
        <f>(G20/G22)</f>
        <v>6.6755341258624992E-2</v>
      </c>
    </row>
    <row r="21" spans="1:9" ht="20.100000000000001" customHeight="1" thickBot="1">
      <c r="A21" s="23" t="s">
        <v>3</v>
      </c>
      <c r="B21" s="24">
        <v>2123</v>
      </c>
      <c r="C21" s="22">
        <v>2217</v>
      </c>
      <c r="D21" s="25">
        <v>756</v>
      </c>
      <c r="E21" s="22">
        <v>490</v>
      </c>
      <c r="F21" s="25">
        <v>1402</v>
      </c>
      <c r="G21" s="25">
        <f>B21+C21+D21+E21+F21</f>
        <v>6988</v>
      </c>
      <c r="H21" s="40">
        <f>(G21/G22)</f>
        <v>0.29046471028348159</v>
      </c>
    </row>
    <row r="22" spans="1:9" ht="20.100000000000001" customHeight="1" thickBot="1">
      <c r="A22" s="26" t="s">
        <v>0</v>
      </c>
      <c r="B22" s="27">
        <f t="shared" ref="B22:H22" si="1">SUM(B18:B21)</f>
        <v>8225</v>
      </c>
      <c r="C22" s="27">
        <f t="shared" si="1"/>
        <v>7276</v>
      </c>
      <c r="D22" s="27">
        <f t="shared" si="1"/>
        <v>3391</v>
      </c>
      <c r="E22" s="27">
        <f t="shared" si="1"/>
        <v>1606</v>
      </c>
      <c r="F22" s="27">
        <f t="shared" si="1"/>
        <v>3560</v>
      </c>
      <c r="G22" s="27">
        <f t="shared" si="1"/>
        <v>24058</v>
      </c>
      <c r="H22" s="28">
        <f t="shared" si="1"/>
        <v>1</v>
      </c>
    </row>
    <row r="23" spans="1:9">
      <c r="A23" s="9"/>
    </row>
    <row r="25" spans="1:9" ht="40.5" customHeight="1">
      <c r="A25" s="80" t="s">
        <v>7</v>
      </c>
      <c r="B25" s="80"/>
      <c r="C25" s="80"/>
      <c r="D25" s="80"/>
      <c r="E25" s="80"/>
      <c r="F25" s="80"/>
      <c r="G25" s="80"/>
      <c r="H25" s="80"/>
    </row>
    <row r="26" spans="1:9">
      <c r="A26" s="6"/>
      <c r="B26" s="6"/>
      <c r="C26" s="6"/>
      <c r="D26" s="6"/>
      <c r="E26" s="6"/>
      <c r="F26" s="6"/>
      <c r="G26" s="6"/>
    </row>
    <row r="27" spans="1:9" ht="28.5" customHeight="1">
      <c r="A27" s="81" t="s">
        <v>11</v>
      </c>
      <c r="B27" s="81"/>
      <c r="C27" s="81"/>
      <c r="D27" s="81"/>
      <c r="E27" s="81"/>
      <c r="F27" s="81"/>
      <c r="G27" s="81"/>
      <c r="H27" s="81"/>
    </row>
    <row r="30" spans="1:9">
      <c r="A30" s="13"/>
      <c r="B30" s="13"/>
      <c r="C30" s="13"/>
      <c r="D30" s="13"/>
      <c r="F30" s="13"/>
      <c r="G30" s="14" t="s">
        <v>4</v>
      </c>
      <c r="H30" s="13"/>
    </row>
    <row r="31" spans="1:9">
      <c r="A31" s="13"/>
      <c r="B31" s="13"/>
      <c r="C31" s="13"/>
      <c r="D31" s="13"/>
      <c r="F31" s="13"/>
      <c r="G31" s="14" t="s">
        <v>5</v>
      </c>
      <c r="H31" s="13"/>
      <c r="I31" s="13"/>
    </row>
    <row r="32" spans="1:9">
      <c r="A32" s="13"/>
      <c r="B32" s="13"/>
      <c r="C32" s="13"/>
      <c r="D32" s="13"/>
      <c r="E32" s="13"/>
      <c r="F32" s="13"/>
      <c r="G32" s="13"/>
      <c r="H32" s="13"/>
    </row>
    <row r="33" spans="1:8">
      <c r="A33" s="13"/>
      <c r="B33" s="13"/>
      <c r="C33" s="13"/>
      <c r="D33" s="13"/>
      <c r="E33" s="13"/>
      <c r="F33" s="13"/>
      <c r="G33" s="13"/>
      <c r="H33" s="13"/>
    </row>
    <row r="34" spans="1:8">
      <c r="A34" s="13" t="s">
        <v>55</v>
      </c>
      <c r="B34" s="13"/>
      <c r="C34" s="13"/>
      <c r="D34" s="13"/>
      <c r="E34" s="13"/>
      <c r="F34" s="13"/>
      <c r="G34" s="13"/>
      <c r="H34" s="13"/>
    </row>
    <row r="35" spans="1:8">
      <c r="A35" s="15" t="s">
        <v>50</v>
      </c>
      <c r="B35" s="13"/>
      <c r="C35" s="13"/>
      <c r="D35" s="13"/>
      <c r="E35" s="13"/>
      <c r="F35" s="13"/>
      <c r="G35" s="13"/>
      <c r="H35" s="13"/>
    </row>
    <row r="36" spans="1:8">
      <c r="A36" s="62">
        <v>42920</v>
      </c>
    </row>
  </sheetData>
  <mergeCells count="8">
    <mergeCell ref="A25:H25"/>
    <mergeCell ref="A27:H27"/>
    <mergeCell ref="A2:H2"/>
    <mergeCell ref="B4:G4"/>
    <mergeCell ref="H4:H5"/>
    <mergeCell ref="A14:H14"/>
    <mergeCell ref="B16:G16"/>
    <mergeCell ref="H16:H17"/>
  </mergeCells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Ποσοστό μεταβολής συνόλου 08-11</vt:lpstr>
      <vt:lpstr>Ποσοστό μεταβολής συνόλ 2011-18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apsara</dc:creator>
  <cp:lastModifiedBy>stchristou</cp:lastModifiedBy>
  <cp:lastPrinted>2019-07-12T06:40:38Z</cp:lastPrinted>
  <dcterms:created xsi:type="dcterms:W3CDTF">2005-10-13T05:55:23Z</dcterms:created>
  <dcterms:modified xsi:type="dcterms:W3CDTF">2019-10-14T08:58:05Z</dcterms:modified>
</cp:coreProperties>
</file>